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udget Active\New Program Proposals\"/>
    </mc:Choice>
  </mc:AlternateContent>
  <xr:revisionPtr revIDLastSave="0" documentId="13_ncr:1_{AD37C55B-5CE7-417C-886B-2BAF56A8D4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-Graduate" sheetId="1" r:id="rId1"/>
    <sheet name="Budget-Undergraduate" sheetId="9" r:id="rId2"/>
    <sheet name="Personnel" sheetId="2" r:id="rId3"/>
    <sheet name="Marketing" sheetId="3" state="hidden" r:id="rId4"/>
    <sheet name="Peer Comparison Costs" sheetId="8" r:id="rId5"/>
    <sheet name="Sheet1" sheetId="4" state="hidden" r:id="rId6"/>
  </sheets>
  <definedNames>
    <definedName name="_xlnm.Print_Area" localSheetId="0">'Budget-Graduate'!$A$1:$N$67</definedName>
    <definedName name="_xlnm.Print_Area" localSheetId="1">'Budget-Undergraduate'!$A$1:$N$53</definedName>
    <definedName name="_xlnm.Print_Area" localSheetId="3">Marketing!$A$1:$L$28</definedName>
    <definedName name="_xlnm.Print_Area" localSheetId="2">Personnel!$A$1:$X$52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7" i="2" l="1"/>
  <c r="K36" i="2"/>
  <c r="K35" i="2"/>
  <c r="K29" i="2"/>
  <c r="I28" i="2"/>
  <c r="L29" i="2"/>
  <c r="L28" i="2"/>
  <c r="L26" i="2"/>
  <c r="L25" i="2"/>
  <c r="L24" i="2"/>
  <c r="L23" i="2"/>
  <c r="L22" i="2"/>
  <c r="D70" i="1"/>
  <c r="K15" i="1"/>
  <c r="N29" i="2" l="1"/>
  <c r="P29" i="2" s="1"/>
  <c r="R29" i="2" s="1"/>
  <c r="T29" i="2" s="1"/>
  <c r="V29" i="2" s="1"/>
  <c r="N28" i="2"/>
  <c r="P28" i="2" s="1"/>
  <c r="R28" i="2" s="1"/>
  <c r="T28" i="2" s="1"/>
  <c r="V28" i="2" s="1"/>
  <c r="J28" i="2"/>
  <c r="N20" i="2"/>
  <c r="V19" i="2"/>
  <c r="V18" i="2"/>
  <c r="T19" i="2"/>
  <c r="T18" i="2"/>
  <c r="R19" i="2"/>
  <c r="R18" i="2"/>
  <c r="P20" i="2"/>
  <c r="R20" i="2" s="1"/>
  <c r="T20" i="2" s="1"/>
  <c r="V20" i="2" s="1"/>
  <c r="P19" i="2"/>
  <c r="P18" i="2"/>
  <c r="N19" i="2"/>
  <c r="N18" i="2"/>
  <c r="L19" i="2"/>
  <c r="J18" i="2"/>
  <c r="J17" i="2"/>
  <c r="L18" i="2"/>
  <c r="L17" i="2"/>
  <c r="N17" i="2" s="1"/>
  <c r="P17" i="2" s="1"/>
  <c r="R17" i="2" s="1"/>
  <c r="T17" i="2" s="1"/>
  <c r="V17" i="2" s="1"/>
  <c r="H17" i="2"/>
  <c r="K14" i="1"/>
  <c r="J14" i="1"/>
  <c r="J13" i="1"/>
  <c r="I13" i="1"/>
  <c r="I12" i="1"/>
  <c r="H12" i="1"/>
  <c r="H11" i="1"/>
  <c r="G11" i="1"/>
  <c r="D53" i="9"/>
  <c r="C53" i="9"/>
  <c r="C48" i="9"/>
  <c r="C50" i="9" s="1"/>
  <c r="C32" i="1"/>
  <c r="C59" i="1" s="1"/>
  <c r="C61" i="1" s="1"/>
  <c r="C67" i="1" s="1"/>
  <c r="F41" i="1"/>
  <c r="G41" i="1" s="1"/>
  <c r="K16" i="9"/>
  <c r="J16" i="9"/>
  <c r="I16" i="9"/>
  <c r="H16" i="9"/>
  <c r="G16" i="9"/>
  <c r="F16" i="9"/>
  <c r="E16" i="9"/>
  <c r="M47" i="9"/>
  <c r="F46" i="9"/>
  <c r="G46" i="9" s="1"/>
  <c r="F45" i="9"/>
  <c r="F44" i="9"/>
  <c r="G44" i="9" s="1"/>
  <c r="H44" i="9" s="1"/>
  <c r="I44" i="9" s="1"/>
  <c r="J44" i="9" s="1"/>
  <c r="K44" i="9" s="1"/>
  <c r="F43" i="9"/>
  <c r="G43" i="9" s="1"/>
  <c r="H43" i="9" s="1"/>
  <c r="F42" i="9"/>
  <c r="F41" i="9"/>
  <c r="G39" i="9"/>
  <c r="F37" i="9"/>
  <c r="G37" i="9" s="1"/>
  <c r="F36" i="9"/>
  <c r="G35" i="9"/>
  <c r="F33" i="9"/>
  <c r="F32" i="9"/>
  <c r="G32" i="9" s="1"/>
  <c r="H32" i="9" s="1"/>
  <c r="I32" i="9" s="1"/>
  <c r="J32" i="9" s="1"/>
  <c r="K32" i="9" s="1"/>
  <c r="F30" i="9"/>
  <c r="D26" i="9"/>
  <c r="D27" i="9" s="1"/>
  <c r="D48" i="9" s="1"/>
  <c r="E18" i="9"/>
  <c r="F18" i="9" s="1"/>
  <c r="G18" i="9" s="1"/>
  <c r="H18" i="9" s="1"/>
  <c r="I18" i="9" s="1"/>
  <c r="I52" i="2"/>
  <c r="I34" i="2"/>
  <c r="I33" i="2"/>
  <c r="K33" i="2" s="1"/>
  <c r="M33" i="2" s="1"/>
  <c r="O33" i="2" s="1"/>
  <c r="Q33" i="2" s="1"/>
  <c r="K23" i="3"/>
  <c r="K21" i="3"/>
  <c r="K20" i="3"/>
  <c r="K19" i="3"/>
  <c r="K18" i="3"/>
  <c r="K17" i="3"/>
  <c r="K16" i="3"/>
  <c r="K15" i="3"/>
  <c r="K14" i="3"/>
  <c r="K13" i="3"/>
  <c r="I23" i="3"/>
  <c r="H23" i="3"/>
  <c r="J11" i="3"/>
  <c r="I11" i="3"/>
  <c r="H11" i="3"/>
  <c r="G11" i="3"/>
  <c r="F11" i="3"/>
  <c r="E11" i="3"/>
  <c r="D11" i="3"/>
  <c r="J10" i="3"/>
  <c r="I10" i="3"/>
  <c r="H10" i="3"/>
  <c r="G10" i="3"/>
  <c r="F10" i="3"/>
  <c r="E10" i="3"/>
  <c r="D10" i="3"/>
  <c r="U13" i="2"/>
  <c r="U12" i="2"/>
  <c r="S13" i="2"/>
  <c r="S12" i="2"/>
  <c r="Q13" i="2"/>
  <c r="Q12" i="2"/>
  <c r="O13" i="2"/>
  <c r="O12" i="2"/>
  <c r="M13" i="2"/>
  <c r="M12" i="2"/>
  <c r="K13" i="2"/>
  <c r="K12" i="2"/>
  <c r="I13" i="2"/>
  <c r="I12" i="2"/>
  <c r="B7" i="3"/>
  <c r="B6" i="3"/>
  <c r="B5" i="3"/>
  <c r="B4" i="3"/>
  <c r="B7" i="2"/>
  <c r="B6" i="2"/>
  <c r="B5" i="2"/>
  <c r="B4" i="2"/>
  <c r="G42" i="2"/>
  <c r="G39" i="2"/>
  <c r="G45" i="2" s="1"/>
  <c r="D31" i="1" s="1"/>
  <c r="D32" i="1" s="1"/>
  <c r="D59" i="1" s="1"/>
  <c r="D61" i="1" s="1"/>
  <c r="D67" i="1" s="1"/>
  <c r="K19" i="2"/>
  <c r="M19" i="2" s="1"/>
  <c r="O19" i="2" s="1"/>
  <c r="Q19" i="2" s="1"/>
  <c r="I18" i="2"/>
  <c r="K18" i="2" s="1"/>
  <c r="M18" i="2" s="1"/>
  <c r="O18" i="2" s="1"/>
  <c r="Q18" i="2" s="1"/>
  <c r="W31" i="2"/>
  <c r="W30" i="2"/>
  <c r="I17" i="2"/>
  <c r="M58" i="1"/>
  <c r="F35" i="1"/>
  <c r="G35" i="1" s="1"/>
  <c r="H35" i="1" s="1"/>
  <c r="I35" i="1" s="1"/>
  <c r="J35" i="1" s="1"/>
  <c r="K35" i="1" s="1"/>
  <c r="H39" i="2"/>
  <c r="K52" i="2"/>
  <c r="M20" i="2"/>
  <c r="O20" i="2" s="1"/>
  <c r="Q20" i="2" s="1"/>
  <c r="S20" i="2" s="1"/>
  <c r="U20" i="2" s="1"/>
  <c r="O37" i="2"/>
  <c r="Q37" i="2" s="1"/>
  <c r="S37" i="2" s="1"/>
  <c r="J16" i="1"/>
  <c r="E18" i="1"/>
  <c r="E36" i="1" s="1"/>
  <c r="E16" i="1"/>
  <c r="E24" i="1" s="1"/>
  <c r="M29" i="2"/>
  <c r="O29" i="2" s="1"/>
  <c r="Q29" i="2" s="1"/>
  <c r="S29" i="2" s="1"/>
  <c r="U29" i="2" s="1"/>
  <c r="M36" i="2"/>
  <c r="O36" i="2" s="1"/>
  <c r="Q36" i="2" s="1"/>
  <c r="M35" i="2"/>
  <c r="O35" i="2" s="1"/>
  <c r="Q35" i="2" s="1"/>
  <c r="K34" i="2"/>
  <c r="M34" i="2" s="1"/>
  <c r="O34" i="2" s="1"/>
  <c r="Q34" i="2" s="1"/>
  <c r="F26" i="2"/>
  <c r="K26" i="2" s="1"/>
  <c r="F25" i="2"/>
  <c r="K25" i="2" s="1"/>
  <c r="F24" i="2"/>
  <c r="I24" i="2" s="1"/>
  <c r="K24" i="2" s="1"/>
  <c r="F23" i="2"/>
  <c r="I23" i="2" s="1"/>
  <c r="K23" i="2" s="1"/>
  <c r="M23" i="2" s="1"/>
  <c r="F22" i="2"/>
  <c r="I22" i="2" s="1"/>
  <c r="K22" i="2" s="1"/>
  <c r="M22" i="2" s="1"/>
  <c r="K16" i="1" l="1"/>
  <c r="H41" i="1"/>
  <c r="I41" i="1" s="1"/>
  <c r="J41" i="1" s="1"/>
  <c r="K41" i="1" s="1"/>
  <c r="D50" i="9"/>
  <c r="J18" i="9"/>
  <c r="K18" i="9" s="1"/>
  <c r="I43" i="9"/>
  <c r="J43" i="9" s="1"/>
  <c r="K43" i="9" s="1"/>
  <c r="H46" i="9"/>
  <c r="H37" i="9"/>
  <c r="I37" i="9" s="1"/>
  <c r="J37" i="9" s="1"/>
  <c r="K37" i="9" s="1"/>
  <c r="M32" i="9"/>
  <c r="M44" i="9"/>
  <c r="G30" i="9"/>
  <c r="H30" i="9" s="1"/>
  <c r="I30" i="9" s="1"/>
  <c r="J30" i="9" s="1"/>
  <c r="K30" i="9" s="1"/>
  <c r="G45" i="9"/>
  <c r="H45" i="9" s="1"/>
  <c r="I45" i="9" s="1"/>
  <c r="J45" i="9" s="1"/>
  <c r="K45" i="9" s="1"/>
  <c r="G36" i="9"/>
  <c r="H36" i="9" s="1"/>
  <c r="I36" i="9" s="1"/>
  <c r="J36" i="9" s="1"/>
  <c r="K36" i="9" s="1"/>
  <c r="H39" i="9"/>
  <c r="I39" i="9" s="1"/>
  <c r="J39" i="9" s="1"/>
  <c r="K39" i="9" s="1"/>
  <c r="G42" i="9"/>
  <c r="H42" i="9" s="1"/>
  <c r="I42" i="9" s="1"/>
  <c r="J42" i="9" s="1"/>
  <c r="K42" i="9" s="1"/>
  <c r="G33" i="9"/>
  <c r="H33" i="9" s="1"/>
  <c r="I33" i="9" s="1"/>
  <c r="J33" i="9" s="1"/>
  <c r="K33" i="9" s="1"/>
  <c r="G41" i="9"/>
  <c r="H41" i="9" s="1"/>
  <c r="I41" i="9" s="1"/>
  <c r="J41" i="9" s="1"/>
  <c r="K41" i="9" s="1"/>
  <c r="H35" i="9"/>
  <c r="I35" i="9" s="1"/>
  <c r="J35" i="9" s="1"/>
  <c r="K35" i="9" s="1"/>
  <c r="E37" i="1"/>
  <c r="I42" i="2"/>
  <c r="W29" i="2"/>
  <c r="W20" i="2"/>
  <c r="I39" i="2"/>
  <c r="W37" i="2"/>
  <c r="S18" i="2"/>
  <c r="U18" i="2" s="1"/>
  <c r="S19" i="2"/>
  <c r="U19" i="2" s="1"/>
  <c r="M50" i="2"/>
  <c r="S36" i="2"/>
  <c r="S33" i="2"/>
  <c r="S34" i="2"/>
  <c r="S35" i="2"/>
  <c r="J22" i="2"/>
  <c r="N25" i="2"/>
  <c r="P25" i="2" s="1"/>
  <c r="R25" i="2" s="1"/>
  <c r="T25" i="2" s="1"/>
  <c r="V25" i="2" s="1"/>
  <c r="N26" i="2"/>
  <c r="P26" i="2" s="1"/>
  <c r="R26" i="2" s="1"/>
  <c r="T26" i="2" s="1"/>
  <c r="V26" i="2" s="1"/>
  <c r="M25" i="2"/>
  <c r="O25" i="2" s="1"/>
  <c r="Q25" i="2" s="1"/>
  <c r="M26" i="2"/>
  <c r="O26" i="2" s="1"/>
  <c r="Q26" i="2" s="1"/>
  <c r="M24" i="2"/>
  <c r="O24" i="2" s="1"/>
  <c r="Q24" i="2" s="1"/>
  <c r="O23" i="2"/>
  <c r="Q23" i="2" s="1"/>
  <c r="O22" i="2"/>
  <c r="Q22" i="2" s="1"/>
  <c r="J23" i="2"/>
  <c r="N23" i="2" s="1"/>
  <c r="P23" i="2" s="1"/>
  <c r="R23" i="2" s="1"/>
  <c r="T23" i="2" s="1"/>
  <c r="V23" i="2" s="1"/>
  <c r="J24" i="2"/>
  <c r="N24" i="2" s="1"/>
  <c r="P24" i="2" s="1"/>
  <c r="R24" i="2" s="1"/>
  <c r="T24" i="2" s="1"/>
  <c r="V24" i="2" s="1"/>
  <c r="F38" i="1"/>
  <c r="E38" i="1"/>
  <c r="I45" i="2" l="1"/>
  <c r="M41" i="1"/>
  <c r="M33" i="9"/>
  <c r="M39" i="9"/>
  <c r="M45" i="9"/>
  <c r="M36" i="9"/>
  <c r="M42" i="9"/>
  <c r="I46" i="9"/>
  <c r="M21" i="9"/>
  <c r="M37" i="9"/>
  <c r="M43" i="9"/>
  <c r="M41" i="9"/>
  <c r="M35" i="9"/>
  <c r="M30" i="9"/>
  <c r="J39" i="2"/>
  <c r="U35" i="2"/>
  <c r="W35" i="2"/>
  <c r="U34" i="2"/>
  <c r="W34" i="2"/>
  <c r="U33" i="2"/>
  <c r="W33" i="2" s="1"/>
  <c r="U36" i="2"/>
  <c r="W36" i="2" s="1"/>
  <c r="W19" i="2"/>
  <c r="W18" i="2"/>
  <c r="M52" i="2"/>
  <c r="G38" i="1" s="1"/>
  <c r="O50" i="2"/>
  <c r="S22" i="2"/>
  <c r="U22" i="2" s="1"/>
  <c r="S24" i="2"/>
  <c r="U24" i="2" s="1"/>
  <c r="S23" i="2"/>
  <c r="U23" i="2" s="1"/>
  <c r="S26" i="2"/>
  <c r="U26" i="2" s="1"/>
  <c r="S25" i="2"/>
  <c r="U25" i="2" s="1"/>
  <c r="K28" i="2"/>
  <c r="K17" i="2"/>
  <c r="G50" i="1"/>
  <c r="F57" i="1"/>
  <c r="F56" i="1"/>
  <c r="F55" i="1"/>
  <c r="F54" i="1"/>
  <c r="F53" i="1"/>
  <c r="F52" i="1"/>
  <c r="F48" i="1"/>
  <c r="F47" i="1"/>
  <c r="F44" i="1"/>
  <c r="F43" i="1"/>
  <c r="F18" i="1"/>
  <c r="G18" i="1" s="1"/>
  <c r="H18" i="1" s="1"/>
  <c r="I18" i="1" s="1"/>
  <c r="J18" i="1" s="1"/>
  <c r="M28" i="2" l="1"/>
  <c r="K42" i="2"/>
  <c r="E31" i="1"/>
  <c r="E32" i="1" s="1"/>
  <c r="E26" i="9"/>
  <c r="J46" i="9"/>
  <c r="K39" i="2"/>
  <c r="W23" i="2"/>
  <c r="N22" i="2"/>
  <c r="L39" i="2"/>
  <c r="W25" i="2"/>
  <c r="W26" i="2"/>
  <c r="W24" i="2"/>
  <c r="W22" i="2"/>
  <c r="G43" i="1"/>
  <c r="H43" i="1" s="1"/>
  <c r="I43" i="1" s="1"/>
  <c r="J43" i="1" s="1"/>
  <c r="K43" i="1" s="1"/>
  <c r="G44" i="1"/>
  <c r="H44" i="1" s="1"/>
  <c r="I44" i="1" s="1"/>
  <c r="J44" i="1" s="1"/>
  <c r="K44" i="1" s="1"/>
  <c r="M44" i="1"/>
  <c r="G46" i="1"/>
  <c r="H46" i="1" s="1"/>
  <c r="I46" i="1" s="1"/>
  <c r="J46" i="1" s="1"/>
  <c r="K46" i="1" s="1"/>
  <c r="G47" i="1"/>
  <c r="H47" i="1" s="1"/>
  <c r="I47" i="1" s="1"/>
  <c r="J47" i="1" s="1"/>
  <c r="K47" i="1" s="1"/>
  <c r="M47" i="1"/>
  <c r="G48" i="1"/>
  <c r="H48" i="1" s="1"/>
  <c r="G52" i="1"/>
  <c r="H52" i="1" s="1"/>
  <c r="I52" i="1" s="1"/>
  <c r="J52" i="1" s="1"/>
  <c r="K52" i="1" s="1"/>
  <c r="M52" i="1"/>
  <c r="G53" i="1"/>
  <c r="H53" i="1" s="1"/>
  <c r="I53" i="1" s="1"/>
  <c r="J53" i="1" s="1"/>
  <c r="K53" i="1" s="1"/>
  <c r="G54" i="1"/>
  <c r="H54" i="1" s="1"/>
  <c r="I54" i="1" s="1"/>
  <c r="J54" i="1" s="1"/>
  <c r="K54" i="1" s="1"/>
  <c r="G55" i="1"/>
  <c r="H55" i="1" s="1"/>
  <c r="I55" i="1" s="1"/>
  <c r="J55" i="1" s="1"/>
  <c r="K55" i="1" s="1"/>
  <c r="G56" i="1"/>
  <c r="H56" i="1" s="1"/>
  <c r="I56" i="1" s="1"/>
  <c r="J56" i="1" s="1"/>
  <c r="K56" i="1" s="1"/>
  <c r="G57" i="1"/>
  <c r="H57" i="1" s="1"/>
  <c r="I57" i="1" s="1"/>
  <c r="J57" i="1" s="1"/>
  <c r="K57" i="1" s="1"/>
  <c r="M57" i="1" s="1"/>
  <c r="H50" i="1"/>
  <c r="I50" i="1" s="1"/>
  <c r="J50" i="1" s="1"/>
  <c r="K50" i="1" s="1"/>
  <c r="M50" i="1" s="1"/>
  <c r="O52" i="2"/>
  <c r="H38" i="1" s="1"/>
  <c r="Q50" i="2"/>
  <c r="J36" i="1"/>
  <c r="J37" i="1" s="1"/>
  <c r="K18" i="1"/>
  <c r="J21" i="1"/>
  <c r="J64" i="1" s="1"/>
  <c r="E21" i="1"/>
  <c r="E70" i="1" s="1"/>
  <c r="O28" i="2"/>
  <c r="Q28" i="2" s="1"/>
  <c r="M17" i="2"/>
  <c r="I36" i="1"/>
  <c r="H36" i="1"/>
  <c r="G36" i="1"/>
  <c r="F36" i="1"/>
  <c r="I16" i="1"/>
  <c r="I24" i="1" s="1"/>
  <c r="H16" i="1"/>
  <c r="H24" i="1" s="1"/>
  <c r="G16" i="1"/>
  <c r="G24" i="1" s="1"/>
  <c r="F16" i="1"/>
  <c r="F24" i="1" s="1"/>
  <c r="E27" i="9" l="1"/>
  <c r="E64" i="1"/>
  <c r="E27" i="1"/>
  <c r="K24" i="1"/>
  <c r="J24" i="1"/>
  <c r="K46" i="9"/>
  <c r="M42" i="2"/>
  <c r="M39" i="2"/>
  <c r="P22" i="2"/>
  <c r="N39" i="2"/>
  <c r="K45" i="2"/>
  <c r="F26" i="9" s="1"/>
  <c r="F27" i="9" s="1"/>
  <c r="F48" i="9" s="1"/>
  <c r="F50" i="9" s="1"/>
  <c r="F53" i="9" s="1"/>
  <c r="M53" i="1"/>
  <c r="M55" i="1"/>
  <c r="I48" i="1"/>
  <c r="J48" i="1" s="1"/>
  <c r="K48" i="1" s="1"/>
  <c r="M48" i="1"/>
  <c r="M56" i="1"/>
  <c r="M54" i="1"/>
  <c r="M43" i="1"/>
  <c r="M46" i="1"/>
  <c r="Q52" i="2"/>
  <c r="S50" i="2"/>
  <c r="O17" i="2"/>
  <c r="S28" i="2"/>
  <c r="U28" i="2" s="1"/>
  <c r="J70" i="1"/>
  <c r="K36" i="1"/>
  <c r="K37" i="1" s="1"/>
  <c r="K21" i="1"/>
  <c r="K64" i="1" s="1"/>
  <c r="E39" i="1"/>
  <c r="E59" i="1" s="1"/>
  <c r="I21" i="1"/>
  <c r="I37" i="1"/>
  <c r="H21" i="1"/>
  <c r="H37" i="1"/>
  <c r="G21" i="1"/>
  <c r="G37" i="1"/>
  <c r="F37" i="1"/>
  <c r="F21" i="1"/>
  <c r="E48" i="9" l="1"/>
  <c r="E50" i="9" s="1"/>
  <c r="E53" i="9" s="1"/>
  <c r="M24" i="1"/>
  <c r="M46" i="9"/>
  <c r="F70" i="1"/>
  <c r="F64" i="1"/>
  <c r="G70" i="1"/>
  <c r="G64" i="1"/>
  <c r="I70" i="1"/>
  <c r="I64" i="1"/>
  <c r="H70" i="1"/>
  <c r="H64" i="1"/>
  <c r="J27" i="1"/>
  <c r="M37" i="1"/>
  <c r="O42" i="2"/>
  <c r="O39" i="2"/>
  <c r="I38" i="1"/>
  <c r="W28" i="2"/>
  <c r="R22" i="2"/>
  <c r="P39" i="2"/>
  <c r="M45" i="2"/>
  <c r="G26" i="9" s="1"/>
  <c r="G27" i="9" s="1"/>
  <c r="G48" i="9" s="1"/>
  <c r="G50" i="9" s="1"/>
  <c r="G53" i="9" s="1"/>
  <c r="M21" i="1"/>
  <c r="U50" i="2"/>
  <c r="U52" i="2" s="1"/>
  <c r="K38" i="1" s="1"/>
  <c r="K39" i="1" s="1"/>
  <c r="S52" i="2"/>
  <c r="J38" i="1" s="1"/>
  <c r="J39" i="1" s="1"/>
  <c r="Q17" i="2"/>
  <c r="K70" i="1"/>
  <c r="K27" i="1"/>
  <c r="H39" i="1"/>
  <c r="I39" i="1"/>
  <c r="F39" i="1"/>
  <c r="G39" i="1"/>
  <c r="M27" i="1" l="1"/>
  <c r="M70" i="1"/>
  <c r="M64" i="1"/>
  <c r="O45" i="2"/>
  <c r="H26" i="9" s="1"/>
  <c r="H27" i="9" s="1"/>
  <c r="H48" i="9" s="1"/>
  <c r="H50" i="9" s="1"/>
  <c r="H53" i="9" s="1"/>
  <c r="M38" i="1"/>
  <c r="Q42" i="2"/>
  <c r="Q39" i="2"/>
  <c r="T22" i="2"/>
  <c r="R39" i="2"/>
  <c r="W52" i="2"/>
  <c r="M39" i="1"/>
  <c r="S17" i="2"/>
  <c r="H27" i="1"/>
  <c r="I27" i="1"/>
  <c r="F27" i="1"/>
  <c r="G27" i="1"/>
  <c r="S42" i="2" l="1"/>
  <c r="S39" i="2"/>
  <c r="T39" i="2"/>
  <c r="T45" i="2" s="1"/>
  <c r="V22" i="2"/>
  <c r="V39" i="2" s="1"/>
  <c r="V45" i="2" s="1"/>
  <c r="Q45" i="2"/>
  <c r="I26" i="9" s="1"/>
  <c r="I27" i="9" s="1"/>
  <c r="I48" i="9" s="1"/>
  <c r="I50" i="9" s="1"/>
  <c r="I53" i="9" s="1"/>
  <c r="M53" i="9" s="1"/>
  <c r="U17" i="2"/>
  <c r="R45" i="2"/>
  <c r="P45" i="2"/>
  <c r="N45" i="2"/>
  <c r="L45" i="2"/>
  <c r="H45" i="2"/>
  <c r="J45" i="2"/>
  <c r="S45" i="2" l="1"/>
  <c r="U42" i="2"/>
  <c r="W42" i="2" s="1"/>
  <c r="U39" i="2"/>
  <c r="W17" i="2"/>
  <c r="W39" i="2" s="1"/>
  <c r="W45" i="2" s="1"/>
  <c r="H31" i="1"/>
  <c r="H32" i="1" s="1"/>
  <c r="H59" i="1" s="1"/>
  <c r="F31" i="1"/>
  <c r="F32" i="1" s="1"/>
  <c r="F59" i="1" s="1"/>
  <c r="G31" i="1"/>
  <c r="G32" i="1" s="1"/>
  <c r="G59" i="1" s="1"/>
  <c r="I31" i="1"/>
  <c r="I32" i="1" s="1"/>
  <c r="I59" i="1" s="1"/>
  <c r="J31" i="1" l="1"/>
  <c r="J32" i="1" s="1"/>
  <c r="J26" i="9"/>
  <c r="J27" i="9" s="1"/>
  <c r="J59" i="1"/>
  <c r="U45" i="2"/>
  <c r="E61" i="1"/>
  <c r="E67" i="1" s="1"/>
  <c r="K31" i="1" l="1"/>
  <c r="K32" i="1" s="1"/>
  <c r="K26" i="9"/>
  <c r="J48" i="9"/>
  <c r="M32" i="1"/>
  <c r="K59" i="1"/>
  <c r="M59" i="1" s="1"/>
  <c r="J61" i="1"/>
  <c r="J67" i="1" s="1"/>
  <c r="M31" i="1"/>
  <c r="J50" i="9" l="1"/>
  <c r="K27" i="9"/>
  <c r="M26" i="9"/>
  <c r="K61" i="1"/>
  <c r="K67" i="1" s="1"/>
  <c r="D23" i="3"/>
  <c r="E23" i="3"/>
  <c r="F23" i="3"/>
  <c r="G23" i="3"/>
  <c r="J23" i="3"/>
  <c r="B23" i="3"/>
  <c r="K48" i="9" l="1"/>
  <c r="M27" i="9"/>
  <c r="J53" i="9"/>
  <c r="G61" i="1"/>
  <c r="G67" i="1" s="1"/>
  <c r="H61" i="1"/>
  <c r="H67" i="1" s="1"/>
  <c r="I61" i="1"/>
  <c r="I67" i="1" s="1"/>
  <c r="K50" i="9" l="1"/>
  <c r="M48" i="9"/>
  <c r="F61" i="1"/>
  <c r="F67" i="1" s="1"/>
  <c r="K53" i="9" l="1"/>
  <c r="M50" i="9"/>
  <c r="M61" i="1"/>
  <c r="M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Soyer, Megan</author>
  </authors>
  <commentList>
    <comment ref="K15" authorId="0" shapeId="0" xr:uid="{CE1DD346-2C73-4224-8BCF-1BB025B9C9C7}">
      <text>
        <r>
          <rPr>
            <b/>
            <sz val="9"/>
            <color indexed="81"/>
            <rFont val="Tahoma"/>
            <charset val="1"/>
          </rPr>
          <t>Soyer, Megan:</t>
        </r>
        <r>
          <rPr>
            <sz val="9"/>
            <color indexed="81"/>
            <rFont val="Tahoma"/>
            <charset val="1"/>
          </rPr>
          <t xml:space="preserve">
Make sure this number is total students enrolled. A plug will be needed to balance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Soyer, Megan</author>
  </authors>
  <commentList>
    <comment ref="I15" authorId="0" shapeId="0" xr:uid="{FC5DF364-EEDD-4A4F-BBF0-41B187AD5A4F}">
      <text>
        <r>
          <rPr>
            <b/>
            <sz val="9"/>
            <color indexed="81"/>
            <rFont val="Tahoma"/>
            <charset val="1"/>
          </rPr>
          <t>Soyer, Megan:</t>
        </r>
        <r>
          <rPr>
            <sz val="9"/>
            <color indexed="81"/>
            <rFont val="Tahoma"/>
            <charset val="1"/>
          </rPr>
          <t xml:space="preserve">
Make sure this number is total students enrolled. A plug will be needed to balance </t>
        </r>
      </text>
    </comment>
    <comment ref="J15" authorId="0" shapeId="0" xr:uid="{8CD78144-90A1-48AA-8AC9-4D1F448F9926}">
      <text>
        <r>
          <rPr>
            <b/>
            <sz val="9"/>
            <color indexed="81"/>
            <rFont val="Tahoma"/>
            <charset val="1"/>
          </rPr>
          <t>Soyer, Megan:</t>
        </r>
        <r>
          <rPr>
            <sz val="9"/>
            <color indexed="81"/>
            <rFont val="Tahoma"/>
            <charset val="1"/>
          </rPr>
          <t xml:space="preserve">
Make sure this number is total students enrolled. A plug will be needed to balance </t>
        </r>
      </text>
    </comment>
    <comment ref="K15" authorId="0" shapeId="0" xr:uid="{D4FD2494-F32F-4DC1-B19C-B56EE53981EF}">
      <text>
        <r>
          <rPr>
            <b/>
            <sz val="9"/>
            <color indexed="81"/>
            <rFont val="Tahoma"/>
            <charset val="1"/>
          </rPr>
          <t>Soyer, Megan:</t>
        </r>
        <r>
          <rPr>
            <sz val="9"/>
            <color indexed="81"/>
            <rFont val="Tahoma"/>
            <charset val="1"/>
          </rPr>
          <t xml:space="preserve">
Make sure this number is total students enrolled. A plug will be needed to balance </t>
        </r>
      </text>
    </comment>
  </commentList>
</comments>
</file>

<file path=xl/sharedStrings.xml><?xml version="1.0" encoding="utf-8"?>
<sst xmlns="http://schemas.openxmlformats.org/spreadsheetml/2006/main" count="320" uniqueCount="180">
  <si>
    <t>Tuition</t>
  </si>
  <si>
    <t>Year 1</t>
  </si>
  <si>
    <t>Year 2</t>
  </si>
  <si>
    <t>Year 3</t>
  </si>
  <si>
    <t>Year 4</t>
  </si>
  <si>
    <t>Year 5</t>
  </si>
  <si>
    <t>NOTES</t>
  </si>
  <si>
    <t>EXPENSES</t>
  </si>
  <si>
    <t>Personnel</t>
  </si>
  <si>
    <t>TOTAL</t>
  </si>
  <si>
    <t>Enrollment</t>
  </si>
  <si>
    <t>Course Design &amp; Program Development</t>
  </si>
  <si>
    <t>Course Preparation &amp; Maintenance</t>
  </si>
  <si>
    <t>Student Support Services</t>
  </si>
  <si>
    <t>Direct Costs</t>
  </si>
  <si>
    <t>Materials</t>
  </si>
  <si>
    <t>Other</t>
  </si>
  <si>
    <t>Year 0</t>
  </si>
  <si>
    <t>Plan Development</t>
  </si>
  <si>
    <t>Design</t>
  </si>
  <si>
    <t>Production</t>
  </si>
  <si>
    <t>Print</t>
  </si>
  <si>
    <t>Broadcast</t>
  </si>
  <si>
    <t>Display</t>
  </si>
  <si>
    <t>Direct Mail</t>
  </si>
  <si>
    <t>Online/Email</t>
  </si>
  <si>
    <t>* Instructional support could include: mentors, clinical, research or other individuals who are paid a stipend for participation</t>
  </si>
  <si>
    <t>Notes</t>
  </si>
  <si>
    <t>Instructional Costs</t>
  </si>
  <si>
    <t>Non-capital equipment Purchase</t>
  </si>
  <si>
    <t>Equipment Rental</t>
  </si>
  <si>
    <t xml:space="preserve">Equipment </t>
  </si>
  <si>
    <t>Instructional Materials</t>
  </si>
  <si>
    <t>Office/Program Supplies</t>
  </si>
  <si>
    <t>Contract Services (if FTE not directly hired)</t>
  </si>
  <si>
    <t>SUBTOTAL - PERSONNEL COSTS</t>
  </si>
  <si>
    <t>SUBTOTAL - NON-PERSONNEL COSTS</t>
  </si>
  <si>
    <t>by the program or hired on a contract basis to support the program.</t>
  </si>
  <si>
    <t xml:space="preserve">Marketing costs enumerated above are in addition to marketing staff costs/FTE that are either hired directly </t>
  </si>
  <si>
    <t>GRAND TOTAL PERSONNEL COSTS</t>
  </si>
  <si>
    <t>Start Up</t>
  </si>
  <si>
    <t>TOTAL DIRECT EXPENSES</t>
  </si>
  <si>
    <t>Direct Administrative Support</t>
  </si>
  <si>
    <t xml:space="preserve">** Please carefully consider both the pre-admission student contacts as well as post-admission student needs </t>
  </si>
  <si>
    <t xml:space="preserve"> </t>
  </si>
  <si>
    <t>Enter Fiscal Year</t>
  </si>
  <si>
    <t>College</t>
  </si>
  <si>
    <t>Unit Name</t>
  </si>
  <si>
    <t>Program Name</t>
  </si>
  <si>
    <t>Prepared by</t>
  </si>
  <si>
    <t>Program Level</t>
  </si>
  <si>
    <t>Under-Graduate</t>
  </si>
  <si>
    <t>Graduate</t>
  </si>
  <si>
    <t>Professional</t>
  </si>
  <si>
    <t>Program</t>
  </si>
  <si>
    <t>$</t>
  </si>
  <si>
    <t>FTE</t>
  </si>
  <si>
    <t>Total Instructional Costs/FTE</t>
  </si>
  <si>
    <t>IT &amp; Tech Support</t>
  </si>
  <si>
    <t>PERSONNEL COSTS</t>
  </si>
  <si>
    <t>Benefits Costs</t>
  </si>
  <si>
    <t>Other Source of Revenue</t>
  </si>
  <si>
    <t>E-Tuition</t>
  </si>
  <si>
    <t>TOTAL (100%) PROJECTED REVENUES</t>
  </si>
  <si>
    <t>***Instructional costs for full-time faculty include 37% for benefits (see salary calculations for faculty worksheet)</t>
  </si>
  <si>
    <t>Marketing</t>
  </si>
  <si>
    <t>Discount %</t>
  </si>
  <si>
    <t>Discounted Cost</t>
  </si>
  <si>
    <t>TCU</t>
  </si>
  <si>
    <t xml:space="preserve">  </t>
  </si>
  <si>
    <t>Institution 1</t>
  </si>
  <si>
    <t>Institution 2</t>
  </si>
  <si>
    <t>Institution 3</t>
  </si>
  <si>
    <t>Institution 4</t>
  </si>
  <si>
    <t>Institution 5</t>
  </si>
  <si>
    <t>Institution 6</t>
  </si>
  <si>
    <t>Institution 7</t>
  </si>
  <si>
    <t xml:space="preserve">Other </t>
  </si>
  <si>
    <t xml:space="preserve">Tuition Reduction Request (%) </t>
  </si>
  <si>
    <t>Tuition Reduction Discount Request (per credit hour)</t>
  </si>
  <si>
    <t xml:space="preserve">Total Tuition Reduction Request </t>
  </si>
  <si>
    <t>Total Per Student Credit Hours (Fall, Spr., &amp; Sum.)</t>
  </si>
  <si>
    <t>Space &amp; Facility (including renovation) Needs</t>
  </si>
  <si>
    <t>Students (optional - additional cohorts)</t>
  </si>
  <si>
    <t>Revised:  FW/March 12, 2021</t>
  </si>
  <si>
    <t>New Academic Program Budget Form</t>
  </si>
  <si>
    <t>Tuition Rate Increase</t>
  </si>
  <si>
    <t>Total Tuition and Stipend</t>
  </si>
  <si>
    <t>RESIDUAL NET REVENUE/(LOSS) OVER EXPENSES</t>
  </si>
  <si>
    <t>Tuition Rate</t>
  </si>
  <si>
    <t>Revised: MS/ March 26, 2021</t>
  </si>
  <si>
    <t>Graduate Research/Teaching Assistant Request</t>
  </si>
  <si>
    <t>INCREMENTAL NET TUITION REVENUE</t>
  </si>
  <si>
    <t>Revised: MS/September 13, 2021</t>
  </si>
  <si>
    <t>Projected Merit Increases</t>
  </si>
  <si>
    <t>Existing Faculty</t>
  </si>
  <si>
    <t>Base Salary</t>
  </si>
  <si>
    <t># Courses Taught</t>
  </si>
  <si>
    <t>New Faculty #1</t>
  </si>
  <si>
    <t>New Faculty #2</t>
  </si>
  <si>
    <t>New Faculty #3</t>
  </si>
  <si>
    <t>New Faculty #4</t>
  </si>
  <si>
    <t>Staff #1</t>
  </si>
  <si>
    <t>Staff #2</t>
  </si>
  <si>
    <t>Staff #3</t>
  </si>
  <si>
    <t>Staff #4</t>
  </si>
  <si>
    <t>Title</t>
  </si>
  <si>
    <t>Associate PPP</t>
  </si>
  <si>
    <t>PPP</t>
  </si>
  <si>
    <t>Assistant PPP</t>
  </si>
  <si>
    <t>Program Coordinator</t>
  </si>
  <si>
    <t>Faculty Name</t>
  </si>
  <si>
    <t>Super Frog</t>
  </si>
  <si>
    <t>Assistant Professor</t>
  </si>
  <si>
    <t>Associate Professor</t>
  </si>
  <si>
    <t>2024-2025</t>
  </si>
  <si>
    <t>2025-2026</t>
  </si>
  <si>
    <t>2026-2027</t>
  </si>
  <si>
    <t>TBD - New</t>
  </si>
  <si>
    <t>Year -1</t>
  </si>
  <si>
    <t>2027-2028</t>
  </si>
  <si>
    <t>2028-2029</t>
  </si>
  <si>
    <t>2029-2030</t>
  </si>
  <si>
    <t>2031-2032</t>
  </si>
  <si>
    <t>2030-2031</t>
  </si>
  <si>
    <t>Students (Fall, Spring, &amp; Summer enrollment combined) - Cohort 1</t>
  </si>
  <si>
    <t>Students (Fall, Spring, &amp; Summer enrollment combined) - Cohort 2</t>
  </si>
  <si>
    <t>Students (Fall, Spring, &amp; Summer enrollment combined) - Cohort 3</t>
  </si>
  <si>
    <t>Year 6</t>
  </si>
  <si>
    <t>Year 7</t>
  </si>
  <si>
    <t>2032-2033</t>
  </si>
  <si>
    <t>Students (Fall, Spring, &amp; Summer enrollment combined) - Cohort 4</t>
  </si>
  <si>
    <t>Tuition Cost Per Credit Hour (in-state)</t>
  </si>
  <si>
    <t>Total Tuition Cost for Program (in-state)</t>
  </si>
  <si>
    <t>Tuition Cost Per Credit Hour (out-state)</t>
  </si>
  <si>
    <t>Total Tuition Cost for Program (out-state)</t>
  </si>
  <si>
    <t>Total Program Credit Hrs</t>
  </si>
  <si>
    <t>12-month PPP</t>
  </si>
  <si>
    <t>9-month Instructor</t>
  </si>
  <si>
    <t>Total # of students</t>
  </si>
  <si>
    <t>Adjunct</t>
  </si>
  <si>
    <t># of GA Stipends</t>
  </si>
  <si>
    <r>
      <t>Capital Equipment Purchase</t>
    </r>
    <r>
      <rPr>
        <i/>
        <sz val="10"/>
        <color theme="1"/>
        <rFont val="Arial"/>
        <family val="2"/>
      </rPr>
      <t xml:space="preserve"> (if applicable)</t>
    </r>
  </si>
  <si>
    <t>Salaries &amp; Wages &amp; Benefits (See Personnel tab)</t>
  </si>
  <si>
    <t>Library Resources</t>
  </si>
  <si>
    <t>Revised: MS/October 21, 2025</t>
  </si>
  <si>
    <t>Graduate - PhD</t>
  </si>
  <si>
    <t>Expected # of Years to Completion</t>
  </si>
  <si>
    <t>PhD in Computer Science</t>
  </si>
  <si>
    <t>College of Science and Engineering</t>
  </si>
  <si>
    <t>7-Year</t>
  </si>
  <si>
    <t xml:space="preserve">7-Year </t>
  </si>
  <si>
    <t>Director Stipend</t>
  </si>
  <si>
    <t>Coordinator Stipend</t>
  </si>
  <si>
    <t xml:space="preserve">Expected Annual GA/TA/RA Stipend </t>
  </si>
  <si>
    <t>Total Funding Requested</t>
  </si>
  <si>
    <t>GRADUATE ASSISTANTS</t>
  </si>
  <si>
    <t>MARKETING COSTS</t>
  </si>
  <si>
    <t xml:space="preserve">Administrative Assistant </t>
  </si>
  <si>
    <t xml:space="preserve">REVENUES </t>
  </si>
  <si>
    <t>Complete for GRADUATE Programs ONLY</t>
  </si>
  <si>
    <t>Complete for UNDERGRADUATE Programs ONLY</t>
  </si>
  <si>
    <t xml:space="preserve">Bachelor's of Science in </t>
  </si>
  <si>
    <t xml:space="preserve">Department of </t>
  </si>
  <si>
    <t>Financial Aid Costs</t>
  </si>
  <si>
    <t>Reshoring</t>
  </si>
  <si>
    <t>Program Fees</t>
  </si>
  <si>
    <t>Annual Program Fee Rate</t>
  </si>
  <si>
    <t>Revenue Share to Provost/TCU Central (tuition only)</t>
  </si>
  <si>
    <t>UNDERGRADUATE</t>
  </si>
  <si>
    <t>TCU Revenue Share</t>
  </si>
  <si>
    <t xml:space="preserve">Subscriptions </t>
  </si>
  <si>
    <t xml:space="preserve">FTE in Program </t>
  </si>
  <si>
    <t>INPUT FIELDS</t>
  </si>
  <si>
    <t>Tuition Revenue (Total)</t>
  </si>
  <si>
    <t>Total SCH per student per year (Fall, Spr., &amp; Sum.)</t>
  </si>
  <si>
    <t xml:space="preserve">75% to new program; 25% to existing undergraduate/graduate program </t>
  </si>
  <si>
    <t>TOTAL EXPENSES</t>
  </si>
  <si>
    <t>New Academic Program Budget Form - GRADUATE PROGRAMS</t>
  </si>
  <si>
    <t>New Academic Program Budget Form - UNDERGRADUATE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</si>
</sst>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0_);\(0.00\)"/>
    <numFmt numFmtId="167" formatCode="0.0%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7030A0"/>
      <name val="Arial"/>
      <family val="2"/>
    </font>
    <font>
      <b/>
      <i/>
      <sz val="11"/>
      <color theme="1"/>
      <name val="Arial"/>
      <family val="2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i/>
      <sz val="11"/>
      <color rgb="FF7030A0"/>
      <name val="Arial"/>
      <family val="2"/>
    </font>
    <font>
      <b/>
      <sz val="11"/>
      <name val="Arial"/>
      <family val="2"/>
    </font>
    <font>
      <i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b/>
      <i/>
      <sz val="10"/>
      <color rgb="FF7030A0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8">
    <xf numFmtId="0" fontId="0" fillId="0" borderId="0" xfId="0"/>
    <xf numFmtId="0" fontId="0" fillId="0" borderId="0" xfId="0"/>
    <xf numFmtId="0" fontId="4" fillId="0" borderId="0" xfId="0" applyFont="1"/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9" borderId="2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vertical="center"/>
    </xf>
    <xf numFmtId="0" fontId="4" fillId="7" borderId="5" xfId="0" applyFont="1" applyFill="1" applyBorder="1" applyAlignment="1">
      <alignment vertical="center"/>
    </xf>
    <xf numFmtId="0" fontId="4" fillId="7" borderId="8" xfId="0" applyFont="1" applyFill="1" applyBorder="1" applyAlignment="1">
      <alignment vertical="center"/>
    </xf>
    <xf numFmtId="0" fontId="4" fillId="7" borderId="7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1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6" fontId="10" fillId="0" borderId="12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6" fontId="4" fillId="0" borderId="0" xfId="0" applyNumberFormat="1" applyFont="1" applyBorder="1" applyAlignment="1">
      <alignment horizontal="center" vertical="center"/>
    </xf>
    <xf numFmtId="8" fontId="4" fillId="0" borderId="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6" fontId="3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6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6" fontId="3" fillId="0" borderId="6" xfId="0" applyNumberFormat="1" applyFont="1" applyBorder="1" applyAlignment="1">
      <alignment horizontal="center" vertical="center"/>
    </xf>
    <xf numFmtId="6" fontId="3" fillId="0" borderId="5" xfId="0" applyNumberFormat="1" applyFont="1" applyBorder="1" applyAlignment="1">
      <alignment horizontal="center" vertical="center"/>
    </xf>
    <xf numFmtId="6" fontId="3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6" fontId="3" fillId="7" borderId="8" xfId="0" applyNumberFormat="1" applyFont="1" applyFill="1" applyBorder="1" applyAlignment="1">
      <alignment horizontal="center" vertical="center"/>
    </xf>
    <xf numFmtId="0" fontId="3" fillId="7" borderId="8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vertical="center"/>
    </xf>
    <xf numFmtId="6" fontId="3" fillId="6" borderId="4" xfId="0" applyNumberFormat="1" applyFont="1" applyFill="1" applyBorder="1" applyAlignment="1">
      <alignment horizontal="center" vertical="center"/>
    </xf>
    <xf numFmtId="6" fontId="4" fillId="6" borderId="4" xfId="0" applyNumberFormat="1" applyFont="1" applyFill="1" applyBorder="1" applyAlignment="1">
      <alignment horizontal="center" vertical="center"/>
    </xf>
    <xf numFmtId="6" fontId="4" fillId="6" borderId="44" xfId="0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6" fontId="3" fillId="0" borderId="0" xfId="0" applyNumberFormat="1" applyFont="1" applyFill="1" applyBorder="1" applyAlignment="1">
      <alignment horizontal="center" vertical="center"/>
    </xf>
    <xf numFmtId="6" fontId="4" fillId="0" borderId="0" xfId="0" applyNumberFormat="1" applyFont="1" applyFill="1" applyBorder="1" applyAlignment="1">
      <alignment horizontal="center" vertical="center"/>
    </xf>
    <xf numFmtId="6" fontId="4" fillId="0" borderId="6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 wrapText="1"/>
    </xf>
    <xf numFmtId="0" fontId="3" fillId="0" borderId="13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vertical="center"/>
    </xf>
    <xf numFmtId="0" fontId="4" fillId="0" borderId="40" xfId="0" applyNumberFormat="1" applyFont="1" applyFill="1" applyBorder="1" applyAlignment="1">
      <alignment vertical="center" wrapText="1"/>
    </xf>
    <xf numFmtId="0" fontId="10" fillId="0" borderId="0" xfId="0" applyNumberFormat="1" applyFont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22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horizontal="center" vertical="center"/>
    </xf>
    <xf numFmtId="3" fontId="8" fillId="0" borderId="22" xfId="0" applyNumberFormat="1" applyFont="1" applyFill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0" fontId="23" fillId="0" borderId="1" xfId="0" applyNumberFormat="1" applyFont="1" applyFill="1" applyBorder="1" applyAlignment="1">
      <alignment vertical="center"/>
    </xf>
    <xf numFmtId="167" fontId="23" fillId="0" borderId="1" xfId="3" applyNumberFormat="1" applyFont="1" applyFill="1" applyBorder="1" applyAlignment="1">
      <alignment horizontal="center" vertical="center"/>
    </xf>
    <xf numFmtId="167" fontId="23" fillId="0" borderId="22" xfId="3" applyNumberFormat="1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vertical="center"/>
    </xf>
    <xf numFmtId="165" fontId="24" fillId="10" borderId="1" xfId="0" applyNumberFormat="1" applyFont="1" applyFill="1" applyBorder="1" applyAlignment="1">
      <alignment horizontal="center" vertical="center"/>
    </xf>
    <xf numFmtId="165" fontId="24" fillId="10" borderId="22" xfId="0" applyNumberFormat="1" applyFont="1" applyFill="1" applyBorder="1" applyAlignment="1">
      <alignment horizontal="center" vertical="center"/>
    </xf>
    <xf numFmtId="165" fontId="3" fillId="10" borderId="44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4" fillId="0" borderId="1" xfId="0" applyFont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165" fontId="4" fillId="6" borderId="44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24" fillId="0" borderId="4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6" fontId="1" fillId="0" borderId="0" xfId="0" applyNumberFormat="1" applyFont="1" applyFill="1" applyBorder="1" applyAlignment="1">
      <alignment horizontal="center" vertical="center"/>
    </xf>
    <xf numFmtId="6" fontId="1" fillId="0" borderId="6" xfId="0" applyNumberFormat="1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10" borderId="18" xfId="0" applyFont="1" applyFill="1" applyBorder="1" applyAlignment="1">
      <alignment vertical="center"/>
    </xf>
    <xf numFmtId="6" fontId="24" fillId="10" borderId="9" xfId="0" applyNumberFormat="1" applyFont="1" applyFill="1" applyBorder="1" applyAlignment="1">
      <alignment horizontal="right" vertical="center"/>
    </xf>
    <xf numFmtId="6" fontId="24" fillId="10" borderId="9" xfId="0" applyNumberFormat="1" applyFont="1" applyFill="1" applyBorder="1" applyAlignment="1">
      <alignment horizontal="center" vertical="center"/>
    </xf>
    <xf numFmtId="6" fontId="24" fillId="10" borderId="8" xfId="0" applyNumberFormat="1" applyFont="1" applyFill="1" applyBorder="1" applyAlignment="1">
      <alignment horizontal="center" vertical="center"/>
    </xf>
    <xf numFmtId="6" fontId="4" fillId="0" borderId="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6" fontId="4" fillId="2" borderId="44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6" fontId="4" fillId="3" borderId="1" xfId="0" applyNumberFormat="1" applyFont="1" applyFill="1" applyBorder="1" applyAlignment="1">
      <alignment horizontal="center" vertical="center"/>
    </xf>
    <xf numFmtId="6" fontId="4" fillId="3" borderId="22" xfId="0" applyNumberFormat="1" applyFont="1" applyFill="1" applyBorder="1" applyAlignment="1">
      <alignment horizontal="center" vertical="center"/>
    </xf>
    <xf numFmtId="6" fontId="4" fillId="3" borderId="44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6" fontId="4" fillId="0" borderId="1" xfId="0" applyNumberFormat="1" applyFont="1" applyBorder="1" applyAlignment="1">
      <alignment horizontal="center" vertical="center"/>
    </xf>
    <xf numFmtId="6" fontId="4" fillId="0" borderId="22" xfId="0" applyNumberFormat="1" applyFont="1" applyBorder="1" applyAlignment="1">
      <alignment horizontal="center" vertical="center"/>
    </xf>
    <xf numFmtId="6" fontId="4" fillId="0" borderId="4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4" fillId="3" borderId="22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9" fontId="7" fillId="0" borderId="1" xfId="3" applyFont="1" applyBorder="1" applyAlignment="1">
      <alignment horizontal="center" vertical="center"/>
    </xf>
    <xf numFmtId="9" fontId="7" fillId="0" borderId="22" xfId="3" applyFont="1" applyBorder="1" applyAlignment="1">
      <alignment horizontal="center" vertical="center"/>
    </xf>
    <xf numFmtId="6" fontId="8" fillId="0" borderId="44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8" fillId="0" borderId="22" xfId="0" applyNumberFormat="1" applyFont="1" applyBorder="1" applyAlignment="1">
      <alignment horizontal="center" vertical="center"/>
    </xf>
    <xf numFmtId="165" fontId="7" fillId="0" borderId="4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6" fontId="4" fillId="0" borderId="23" xfId="0" applyNumberFormat="1" applyFont="1" applyFill="1" applyBorder="1" applyAlignment="1">
      <alignment horizontal="center" vertical="center"/>
    </xf>
    <xf numFmtId="6" fontId="4" fillId="0" borderId="36" xfId="0" applyNumberFormat="1" applyFont="1" applyFill="1" applyBorder="1" applyAlignment="1">
      <alignment horizontal="center" vertical="center"/>
    </xf>
    <xf numFmtId="6" fontId="4" fillId="0" borderId="45" xfId="0" applyNumberFormat="1" applyFont="1" applyFill="1" applyBorder="1" applyAlignment="1">
      <alignment horizontal="center" vertical="center"/>
    </xf>
    <xf numFmtId="0" fontId="4" fillId="0" borderId="41" xfId="0" applyFont="1" applyBorder="1" applyAlignment="1">
      <alignment vertical="center" wrapText="1"/>
    </xf>
    <xf numFmtId="0" fontId="3" fillId="5" borderId="34" xfId="0" applyFont="1" applyFill="1" applyBorder="1" applyAlignment="1">
      <alignment vertical="center"/>
    </xf>
    <xf numFmtId="6" fontId="3" fillId="0" borderId="35" xfId="0" applyNumberFormat="1" applyFont="1" applyBorder="1" applyAlignment="1">
      <alignment horizontal="center" vertical="center"/>
    </xf>
    <xf numFmtId="6" fontId="3" fillId="0" borderId="37" xfId="0" applyNumberFormat="1" applyFont="1" applyBorder="1" applyAlignment="1">
      <alignment horizontal="center" vertical="center"/>
    </xf>
    <xf numFmtId="6" fontId="3" fillId="0" borderId="33" xfId="0" applyNumberFormat="1" applyFont="1" applyBorder="1" applyAlignment="1">
      <alignment horizontal="center" vertical="center"/>
    </xf>
    <xf numFmtId="0" fontId="4" fillId="0" borderId="42" xfId="0" applyFont="1" applyBorder="1" applyAlignment="1">
      <alignment vertical="center" wrapText="1"/>
    </xf>
    <xf numFmtId="164" fontId="4" fillId="0" borderId="0" xfId="2" applyNumberFormat="1" applyFont="1" applyFill="1" applyBorder="1" applyAlignment="1">
      <alignment vertical="center"/>
    </xf>
    <xf numFmtId="0" fontId="24" fillId="4" borderId="31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6" fontId="3" fillId="4" borderId="32" xfId="0" applyNumberFormat="1" applyFont="1" applyFill="1" applyBorder="1" applyAlignment="1">
      <alignment horizontal="center" vertical="center"/>
    </xf>
    <xf numFmtId="6" fontId="3" fillId="4" borderId="38" xfId="0" applyNumberFormat="1" applyFont="1" applyFill="1" applyBorder="1" applyAlignment="1">
      <alignment horizontal="center" vertical="center"/>
    </xf>
    <xf numFmtId="6" fontId="3" fillId="4" borderId="8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6" fontId="10" fillId="0" borderId="0" xfId="0" applyNumberFormat="1" applyFont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166" fontId="10" fillId="0" borderId="0" xfId="0" applyNumberFormat="1" applyFont="1" applyBorder="1" applyAlignment="1">
      <alignment vertical="center"/>
    </xf>
    <xf numFmtId="6" fontId="10" fillId="0" borderId="0" xfId="0" applyNumberFormat="1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6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166" fontId="13" fillId="0" borderId="0" xfId="0" applyNumberFormat="1" applyFont="1" applyBorder="1" applyAlignment="1">
      <alignment vertical="center"/>
    </xf>
    <xf numFmtId="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6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6" fontId="11" fillId="0" borderId="7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6" fontId="11" fillId="7" borderId="7" xfId="0" applyNumberFormat="1" applyFont="1" applyFill="1" applyBorder="1" applyAlignment="1">
      <alignment horizontal="center" vertical="center"/>
    </xf>
    <xf numFmtId="166" fontId="11" fillId="7" borderId="7" xfId="0" applyNumberFormat="1" applyFont="1" applyFill="1" applyBorder="1" applyAlignment="1">
      <alignment horizontal="center" vertical="center"/>
    </xf>
    <xf numFmtId="6" fontId="11" fillId="7" borderId="8" xfId="0" applyNumberFormat="1" applyFont="1" applyFill="1" applyBorder="1" applyAlignment="1">
      <alignment horizontal="center" vertical="center"/>
    </xf>
    <xf numFmtId="166" fontId="11" fillId="7" borderId="8" xfId="0" applyNumberFormat="1" applyFont="1" applyFill="1" applyBorder="1" applyAlignment="1">
      <alignment vertical="center"/>
    </xf>
    <xf numFmtId="166" fontId="11" fillId="7" borderId="8" xfId="0" applyNumberFormat="1" applyFont="1" applyFill="1" applyBorder="1" applyAlignment="1">
      <alignment horizontal="center" vertical="center"/>
    </xf>
    <xf numFmtId="6" fontId="11" fillId="7" borderId="1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6" fontId="10" fillId="0" borderId="1" xfId="0" applyNumberFormat="1" applyFont="1" applyBorder="1" applyAlignment="1">
      <alignment vertical="center"/>
    </xf>
    <xf numFmtId="166" fontId="10" fillId="0" borderId="1" xfId="0" applyNumberFormat="1" applyFont="1" applyBorder="1" applyAlignment="1">
      <alignment vertical="center"/>
    </xf>
    <xf numFmtId="6" fontId="10" fillId="0" borderId="22" xfId="0" applyNumberFormat="1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37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164" fontId="14" fillId="0" borderId="1" xfId="2" applyNumberFormat="1" applyFont="1" applyFill="1" applyBorder="1" applyAlignment="1">
      <alignment vertical="center"/>
    </xf>
    <xf numFmtId="37" fontId="14" fillId="0" borderId="1" xfId="0" applyNumberFormat="1" applyFont="1" applyFill="1" applyBorder="1" applyAlignment="1">
      <alignment horizontal="center" vertical="center"/>
    </xf>
    <xf numFmtId="2" fontId="14" fillId="0" borderId="1" xfId="2" applyNumberFormat="1" applyFont="1" applyFill="1" applyBorder="1" applyAlignment="1">
      <alignment horizontal="center" vertical="center"/>
    </xf>
    <xf numFmtId="165" fontId="10" fillId="0" borderId="22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164" fontId="14" fillId="0" borderId="30" xfId="2" applyNumberFormat="1" applyFont="1" applyFill="1" applyBorder="1" applyAlignment="1">
      <alignment vertical="center"/>
    </xf>
    <xf numFmtId="37" fontId="14" fillId="0" borderId="30" xfId="0" applyNumberFormat="1" applyFont="1" applyFill="1" applyBorder="1" applyAlignment="1">
      <alignment horizontal="center" vertical="center"/>
    </xf>
    <xf numFmtId="2" fontId="14" fillId="0" borderId="30" xfId="2" applyNumberFormat="1" applyFont="1" applyFill="1" applyBorder="1" applyAlignment="1">
      <alignment horizontal="center" vertical="center"/>
    </xf>
    <xf numFmtId="6" fontId="10" fillId="0" borderId="30" xfId="0" applyNumberFormat="1" applyFont="1" applyBorder="1" applyAlignment="1">
      <alignment vertical="center"/>
    </xf>
    <xf numFmtId="166" fontId="10" fillId="0" borderId="30" xfId="0" applyNumberFormat="1" applyFont="1" applyBorder="1" applyAlignment="1">
      <alignment vertical="center"/>
    </xf>
    <xf numFmtId="164" fontId="10" fillId="0" borderId="30" xfId="0" applyNumberFormat="1" applyFont="1" applyBorder="1" applyAlignment="1">
      <alignment vertical="center"/>
    </xf>
    <xf numFmtId="165" fontId="10" fillId="0" borderId="46" xfId="0" applyNumberFormat="1" applyFont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164" fontId="14" fillId="0" borderId="24" xfId="2" applyNumberFormat="1" applyFont="1" applyFill="1" applyBorder="1" applyAlignment="1">
      <alignment vertical="center"/>
    </xf>
    <xf numFmtId="37" fontId="14" fillId="0" borderId="24" xfId="0" applyNumberFormat="1" applyFont="1" applyFill="1" applyBorder="1" applyAlignment="1">
      <alignment horizontal="center" vertical="center"/>
    </xf>
    <xf numFmtId="2" fontId="14" fillId="0" borderId="24" xfId="0" applyNumberFormat="1" applyFont="1" applyFill="1" applyBorder="1" applyAlignment="1">
      <alignment horizontal="center" vertical="center"/>
    </xf>
    <xf numFmtId="6" fontId="10" fillId="0" borderId="24" xfId="0" applyNumberFormat="1" applyFont="1" applyBorder="1" applyAlignment="1">
      <alignment vertical="center"/>
    </xf>
    <xf numFmtId="166" fontId="10" fillId="0" borderId="24" xfId="0" applyNumberFormat="1" applyFont="1" applyBorder="1" applyAlignment="1">
      <alignment vertical="center"/>
    </xf>
    <xf numFmtId="165" fontId="10" fillId="0" borderId="27" xfId="0" applyNumberFormat="1" applyFont="1" applyBorder="1" applyAlignment="1">
      <alignment vertical="center"/>
    </xf>
    <xf numFmtId="37" fontId="14" fillId="0" borderId="1" xfId="2" applyNumberFormat="1" applyFont="1" applyFill="1" applyBorder="1" applyAlignment="1">
      <alignment horizontal="center" vertical="center"/>
    </xf>
    <xf numFmtId="37" fontId="14" fillId="0" borderId="30" xfId="2" applyNumberFormat="1" applyFont="1" applyFill="1" applyBorder="1" applyAlignment="1">
      <alignment horizontal="center" vertical="center"/>
    </xf>
    <xf numFmtId="37" fontId="14" fillId="0" borderId="24" xfId="2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64" fontId="14" fillId="0" borderId="1" xfId="2" applyNumberFormat="1" applyFont="1" applyBorder="1" applyAlignment="1">
      <alignment vertical="center"/>
    </xf>
    <xf numFmtId="37" fontId="14" fillId="0" borderId="1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37" fontId="14" fillId="0" borderId="30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37" fontId="14" fillId="0" borderId="24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6" fontId="10" fillId="0" borderId="27" xfId="0" applyNumberFormat="1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37" fontId="15" fillId="0" borderId="1" xfId="0" applyNumberFormat="1" applyFont="1" applyBorder="1" applyAlignment="1">
      <alignment horizontal="center" vertical="center"/>
    </xf>
    <xf numFmtId="6" fontId="11" fillId="0" borderId="1" xfId="0" applyNumberFormat="1" applyFont="1" applyBorder="1" applyAlignment="1">
      <alignment vertical="center"/>
    </xf>
    <xf numFmtId="166" fontId="11" fillId="0" borderId="1" xfId="0" applyNumberFormat="1" applyFont="1" applyBorder="1" applyAlignment="1">
      <alignment vertical="center"/>
    </xf>
    <xf numFmtId="43" fontId="11" fillId="0" borderId="1" xfId="2" applyFont="1" applyBorder="1" applyAlignment="1">
      <alignment vertical="center"/>
    </xf>
    <xf numFmtId="6" fontId="11" fillId="0" borderId="22" xfId="0" applyNumberFormat="1" applyFont="1" applyBorder="1" applyAlignment="1">
      <alignment vertical="center"/>
    </xf>
    <xf numFmtId="6" fontId="10" fillId="0" borderId="0" xfId="0" applyNumberFormat="1" applyFont="1" applyFill="1" applyBorder="1" applyAlignment="1">
      <alignment vertical="center"/>
    </xf>
    <xf numFmtId="166" fontId="10" fillId="0" borderId="0" xfId="0" applyNumberFormat="1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166" fontId="10" fillId="8" borderId="1" xfId="0" applyNumberFormat="1" applyFont="1" applyFill="1" applyBorder="1" applyAlignment="1">
      <alignment vertical="center"/>
    </xf>
    <xf numFmtId="6" fontId="10" fillId="0" borderId="23" xfId="0" applyNumberFormat="1" applyFont="1" applyBorder="1" applyAlignment="1">
      <alignment vertical="center"/>
    </xf>
    <xf numFmtId="166" fontId="10" fillId="0" borderId="23" xfId="0" applyNumberFormat="1" applyFont="1" applyBorder="1" applyAlignment="1">
      <alignment vertical="center"/>
    </xf>
    <xf numFmtId="6" fontId="10" fillId="0" borderId="36" xfId="0" applyNumberFormat="1" applyFont="1" applyBorder="1" applyAlignment="1">
      <alignment vertical="center"/>
    </xf>
    <xf numFmtId="6" fontId="10" fillId="0" borderId="47" xfId="0" applyNumberFormat="1" applyFont="1" applyBorder="1" applyAlignment="1">
      <alignment vertical="center"/>
    </xf>
    <xf numFmtId="166" fontId="10" fillId="0" borderId="47" xfId="0" applyNumberFormat="1" applyFont="1" applyBorder="1" applyAlignment="1">
      <alignment vertical="center"/>
    </xf>
    <xf numFmtId="6" fontId="10" fillId="0" borderId="25" xfId="0" applyNumberFormat="1" applyFont="1" applyBorder="1" applyAlignment="1">
      <alignment vertical="center"/>
    </xf>
    <xf numFmtId="0" fontId="11" fillId="11" borderId="31" xfId="0" applyFont="1" applyFill="1" applyBorder="1" applyAlignment="1">
      <alignment vertical="center"/>
    </xf>
    <xf numFmtId="0" fontId="11" fillId="11" borderId="38" xfId="0" applyFont="1" applyFill="1" applyBorder="1" applyAlignment="1">
      <alignment vertical="center"/>
    </xf>
    <xf numFmtId="0" fontId="11" fillId="11" borderId="9" xfId="0" applyFont="1" applyFill="1" applyBorder="1" applyAlignment="1">
      <alignment vertical="center"/>
    </xf>
    <xf numFmtId="0" fontId="11" fillId="11" borderId="56" xfId="0" applyFont="1" applyFill="1" applyBorder="1" applyAlignment="1">
      <alignment vertical="center"/>
    </xf>
    <xf numFmtId="6" fontId="11" fillId="11" borderId="32" xfId="0" applyNumberFormat="1" applyFont="1" applyFill="1" applyBorder="1" applyAlignment="1">
      <alignment vertical="center"/>
    </xf>
    <xf numFmtId="43" fontId="11" fillId="11" borderId="32" xfId="2" applyFont="1" applyFill="1" applyBorder="1" applyAlignment="1">
      <alignment vertical="center"/>
    </xf>
    <xf numFmtId="6" fontId="11" fillId="11" borderId="38" xfId="0" applyNumberFormat="1" applyFont="1" applyFill="1" applyBorder="1" applyAlignment="1">
      <alignment vertical="center"/>
    </xf>
    <xf numFmtId="0" fontId="11" fillId="10" borderId="48" xfId="0" applyFont="1" applyFill="1" applyBorder="1" applyAlignment="1">
      <alignment vertical="center"/>
    </xf>
    <xf numFmtId="0" fontId="11" fillId="10" borderId="12" xfId="0" applyFont="1" applyFill="1" applyBorder="1" applyAlignment="1">
      <alignment vertical="center"/>
    </xf>
    <xf numFmtId="6" fontId="10" fillId="10" borderId="12" xfId="0" applyNumberFormat="1" applyFont="1" applyFill="1" applyBorder="1" applyAlignment="1">
      <alignment vertical="center"/>
    </xf>
    <xf numFmtId="166" fontId="10" fillId="10" borderId="12" xfId="0" applyNumberFormat="1" applyFont="1" applyFill="1" applyBorder="1" applyAlignment="1">
      <alignment vertical="center"/>
    </xf>
    <xf numFmtId="6" fontId="10" fillId="10" borderId="10" xfId="0" applyNumberFormat="1" applyFont="1" applyFill="1" applyBorder="1" applyAlignment="1">
      <alignment vertical="center"/>
    </xf>
    <xf numFmtId="0" fontId="12" fillId="0" borderId="54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53" xfId="0" applyFont="1" applyBorder="1" applyAlignment="1">
      <alignment vertical="center"/>
    </xf>
    <xf numFmtId="6" fontId="18" fillId="0" borderId="53" xfId="0" applyNumberFormat="1" applyFont="1" applyBorder="1" applyAlignment="1">
      <alignment vertical="center"/>
    </xf>
    <xf numFmtId="166" fontId="18" fillId="0" borderId="39" xfId="0" applyNumberFormat="1" applyFont="1" applyBorder="1" applyAlignment="1">
      <alignment vertical="center"/>
    </xf>
    <xf numFmtId="6" fontId="18" fillId="0" borderId="1" xfId="0" applyNumberFormat="1" applyFont="1" applyBorder="1" applyAlignment="1">
      <alignment vertical="center"/>
    </xf>
    <xf numFmtId="166" fontId="18" fillId="0" borderId="1" xfId="0" applyNumberFormat="1" applyFont="1" applyBorder="1" applyAlignment="1">
      <alignment vertical="center"/>
    </xf>
    <xf numFmtId="6" fontId="18" fillId="0" borderId="16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6" fontId="10" fillId="0" borderId="26" xfId="0" applyNumberFormat="1" applyFont="1" applyBorder="1" applyAlignment="1">
      <alignment vertical="center"/>
    </xf>
    <xf numFmtId="6" fontId="10" fillId="0" borderId="16" xfId="0" applyNumberFormat="1" applyFont="1" applyBorder="1" applyAlignment="1">
      <alignment vertical="center"/>
    </xf>
    <xf numFmtId="0" fontId="19" fillId="0" borderId="5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6" fontId="11" fillId="0" borderId="29" xfId="0" applyNumberFormat="1" applyFont="1" applyBorder="1" applyAlignment="1">
      <alignment vertical="center"/>
    </xf>
    <xf numFmtId="166" fontId="11" fillId="0" borderId="52" xfId="0" applyNumberFormat="1" applyFont="1" applyBorder="1" applyAlignment="1">
      <alignment vertical="center"/>
    </xf>
    <xf numFmtId="6" fontId="11" fillId="0" borderId="30" xfId="0" applyNumberFormat="1" applyFont="1" applyBorder="1" applyAlignment="1">
      <alignment vertical="center"/>
    </xf>
    <xf numFmtId="166" fontId="11" fillId="0" borderId="30" xfId="0" applyNumberFormat="1" applyFont="1" applyBorder="1" applyAlignment="1">
      <alignment vertical="center"/>
    </xf>
    <xf numFmtId="165" fontId="11" fillId="0" borderId="50" xfId="0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6" fontId="11" fillId="0" borderId="0" xfId="0" applyNumberFormat="1" applyFont="1" applyBorder="1" applyAlignment="1">
      <alignment horizontal="center" vertical="center"/>
    </xf>
    <xf numFmtId="6" fontId="11" fillId="0" borderId="6" xfId="0" applyNumberFormat="1" applyFont="1" applyBorder="1" applyAlignment="1">
      <alignment horizontal="center" vertical="center"/>
    </xf>
    <xf numFmtId="38" fontId="11" fillId="0" borderId="0" xfId="0" applyNumberFormat="1" applyFont="1" applyBorder="1" applyAlignment="1">
      <alignment horizontal="center" vertical="center"/>
    </xf>
    <xf numFmtId="6" fontId="11" fillId="0" borderId="44" xfId="0" applyNumberFormat="1" applyFont="1" applyBorder="1" applyAlignment="1">
      <alignment vertical="center"/>
    </xf>
    <xf numFmtId="6" fontId="11" fillId="0" borderId="45" xfId="0" applyNumberFormat="1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6" fontId="11" fillId="0" borderId="32" xfId="0" applyNumberFormat="1" applyFont="1" applyBorder="1" applyAlignment="1">
      <alignment vertical="center"/>
    </xf>
    <xf numFmtId="6" fontId="11" fillId="0" borderId="9" xfId="0" applyNumberFormat="1" applyFont="1" applyBorder="1" applyAlignment="1">
      <alignment vertical="center"/>
    </xf>
    <xf numFmtId="6" fontId="11" fillId="0" borderId="38" xfId="0" applyNumberFormat="1" applyFont="1" applyBorder="1" applyAlignment="1">
      <alignment vertical="center"/>
    </xf>
    <xf numFmtId="6" fontId="11" fillId="0" borderId="8" xfId="0" applyNumberFormat="1" applyFont="1" applyBorder="1" applyAlignment="1">
      <alignment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57" xfId="0" applyFont="1" applyBorder="1" applyAlignment="1">
      <alignment vertical="center" wrapText="1"/>
    </xf>
    <xf numFmtId="0" fontId="3" fillId="2" borderId="15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6" fontId="4" fillId="2" borderId="2" xfId="0" applyNumberFormat="1" applyFont="1" applyFill="1" applyBorder="1" applyAlignment="1">
      <alignment horizontal="center" vertical="center"/>
    </xf>
    <xf numFmtId="3" fontId="4" fillId="10" borderId="36" xfId="0" applyNumberFormat="1" applyFont="1" applyFill="1" applyBorder="1" applyAlignment="1">
      <alignment horizontal="center" vertical="center"/>
    </xf>
    <xf numFmtId="3" fontId="4" fillId="10" borderId="39" xfId="0" applyNumberFormat="1" applyFont="1" applyFill="1" applyBorder="1" applyAlignment="1">
      <alignment horizontal="center" vertical="center"/>
    </xf>
    <xf numFmtId="3" fontId="4" fillId="10" borderId="25" xfId="0" applyNumberFormat="1" applyFont="1" applyFill="1" applyBorder="1" applyAlignment="1">
      <alignment horizontal="center" vertical="center"/>
    </xf>
    <xf numFmtId="3" fontId="4" fillId="10" borderId="26" xfId="0" applyNumberFormat="1" applyFont="1" applyFill="1" applyBorder="1" applyAlignment="1">
      <alignment horizontal="center" vertical="center"/>
    </xf>
    <xf numFmtId="3" fontId="3" fillId="10" borderId="27" xfId="0" applyNumberFormat="1" applyFont="1" applyFill="1" applyBorder="1" applyAlignment="1">
      <alignment horizontal="center" vertical="center"/>
    </xf>
    <xf numFmtId="3" fontId="3" fillId="10" borderId="28" xfId="0" applyNumberFormat="1" applyFont="1" applyFill="1" applyBorder="1" applyAlignment="1">
      <alignment horizontal="center" vertical="center"/>
    </xf>
    <xf numFmtId="3" fontId="7" fillId="10" borderId="23" xfId="0" applyNumberFormat="1" applyFont="1" applyFill="1" applyBorder="1" applyAlignment="1">
      <alignment horizontal="center" vertical="center"/>
    </xf>
    <xf numFmtId="3" fontId="24" fillId="10" borderId="22" xfId="0" applyNumberFormat="1" applyFont="1" applyFill="1" applyBorder="1" applyAlignment="1">
      <alignment horizontal="center" vertical="center"/>
    </xf>
    <xf numFmtId="3" fontId="24" fillId="10" borderId="3" xfId="0" applyNumberFormat="1" applyFont="1" applyFill="1" applyBorder="1" applyAlignment="1">
      <alignment horizontal="center" vertical="center"/>
    </xf>
    <xf numFmtId="3" fontId="23" fillId="10" borderId="25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horizontal="center" vertical="center"/>
    </xf>
    <xf numFmtId="3" fontId="23" fillId="10" borderId="39" xfId="0" applyNumberFormat="1" applyFont="1" applyFill="1" applyBorder="1" applyAlignment="1">
      <alignment horizontal="center" vertical="center"/>
    </xf>
    <xf numFmtId="3" fontId="4" fillId="10" borderId="28" xfId="0" applyNumberFormat="1" applyFont="1" applyFill="1" applyBorder="1" applyAlignment="1">
      <alignment horizontal="center" vertical="center"/>
    </xf>
    <xf numFmtId="3" fontId="4" fillId="10" borderId="22" xfId="0" applyNumberFormat="1" applyFont="1" applyFill="1" applyBorder="1" applyAlignment="1">
      <alignment horizontal="center" vertical="center"/>
    </xf>
    <xf numFmtId="3" fontId="4" fillId="10" borderId="3" xfId="0" applyNumberFormat="1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vertical="center"/>
    </xf>
    <xf numFmtId="165" fontId="4" fillId="10" borderId="6" xfId="0" applyNumberFormat="1" applyFont="1" applyFill="1" applyBorder="1" applyAlignment="1">
      <alignment horizontal="center" vertical="center"/>
    </xf>
    <xf numFmtId="165" fontId="4" fillId="10" borderId="45" xfId="0" applyNumberFormat="1" applyFont="1" applyFill="1" applyBorder="1" applyAlignment="1">
      <alignment horizontal="center" vertical="center"/>
    </xf>
    <xf numFmtId="3" fontId="3" fillId="10" borderId="6" xfId="0" applyNumberFormat="1" applyFont="1" applyFill="1" applyBorder="1" applyAlignment="1">
      <alignment horizontal="center" vertical="center"/>
    </xf>
    <xf numFmtId="165" fontId="4" fillId="10" borderId="43" xfId="0" applyNumberFormat="1" applyFont="1" applyFill="1" applyBorder="1" applyAlignment="1">
      <alignment horizontal="center" vertical="center"/>
    </xf>
    <xf numFmtId="3" fontId="7" fillId="13" borderId="1" xfId="0" applyNumberFormat="1" applyFont="1" applyFill="1" applyBorder="1" applyAlignment="1">
      <alignment horizontal="center" vertical="center"/>
    </xf>
    <xf numFmtId="6" fontId="3" fillId="0" borderId="1" xfId="0" applyNumberFormat="1" applyFont="1" applyBorder="1" applyAlignment="1">
      <alignment horizontal="center" vertical="center"/>
    </xf>
    <xf numFmtId="6" fontId="3" fillId="0" borderId="22" xfId="0" applyNumberFormat="1" applyFont="1" applyBorder="1" applyAlignment="1">
      <alignment horizontal="center" vertical="center"/>
    </xf>
    <xf numFmtId="6" fontId="3" fillId="0" borderId="44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166" fontId="10" fillId="0" borderId="12" xfId="0" applyNumberFormat="1" applyFont="1" applyBorder="1" applyAlignment="1">
      <alignment vertical="center"/>
    </xf>
    <xf numFmtId="6" fontId="10" fillId="0" borderId="12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3" xfId="0" applyFont="1" applyBorder="1" applyAlignment="1">
      <alignment vertical="center"/>
    </xf>
    <xf numFmtId="0" fontId="11" fillId="0" borderId="13" xfId="0" applyFont="1" applyBorder="1" applyAlignment="1">
      <alignment horizontal="right" vertical="center"/>
    </xf>
    <xf numFmtId="0" fontId="11" fillId="0" borderId="13" xfId="0" applyFont="1" applyFill="1" applyBorder="1" applyAlignment="1">
      <alignment horizontal="right" vertical="center"/>
    </xf>
    <xf numFmtId="6" fontId="11" fillId="0" borderId="0" xfId="0" applyNumberFormat="1" applyFont="1" applyBorder="1" applyAlignment="1">
      <alignment vertical="center"/>
    </xf>
    <xf numFmtId="0" fontId="10" fillId="0" borderId="14" xfId="0" applyFont="1" applyFill="1" applyBorder="1" applyAlignment="1">
      <alignment vertical="center" wrapText="1"/>
    </xf>
    <xf numFmtId="6" fontId="10" fillId="0" borderId="14" xfId="0" applyNumberFormat="1" applyFont="1" applyBorder="1" applyAlignment="1">
      <alignment horizontal="center" vertical="center" wrapText="1"/>
    </xf>
    <xf numFmtId="0" fontId="11" fillId="4" borderId="17" xfId="0" applyFont="1" applyFill="1" applyBorder="1" applyAlignment="1">
      <alignment vertical="center"/>
    </xf>
    <xf numFmtId="0" fontId="10" fillId="0" borderId="58" xfId="0" applyFont="1" applyBorder="1" applyAlignment="1">
      <alignment vertical="center" wrapText="1"/>
    </xf>
    <xf numFmtId="0" fontId="11" fillId="0" borderId="17" xfId="0" applyFont="1" applyFill="1" applyBorder="1" applyAlignment="1">
      <alignment vertical="center"/>
    </xf>
    <xf numFmtId="0" fontId="10" fillId="0" borderId="16" xfId="0" applyFont="1" applyBorder="1" applyAlignment="1">
      <alignment vertical="center" wrapText="1"/>
    </xf>
    <xf numFmtId="0" fontId="10" fillId="0" borderId="17" xfId="0" applyFont="1" applyFill="1" applyBorder="1" applyAlignment="1">
      <alignment vertical="center"/>
    </xf>
    <xf numFmtId="0" fontId="10" fillId="0" borderId="49" xfId="0" applyFont="1" applyFill="1" applyBorder="1" applyAlignment="1">
      <alignment vertical="center"/>
    </xf>
    <xf numFmtId="0" fontId="10" fillId="0" borderId="59" xfId="0" applyFont="1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10" fillId="0" borderId="59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vertical="center"/>
    </xf>
    <xf numFmtId="9" fontId="17" fillId="0" borderId="13" xfId="3" applyFont="1" applyFill="1" applyBorder="1" applyAlignment="1">
      <alignment horizontal="right" vertical="center"/>
    </xf>
    <xf numFmtId="10" fontId="17" fillId="0" borderId="0" xfId="3" applyNumberFormat="1" applyFont="1" applyFill="1" applyBorder="1" applyAlignment="1">
      <alignment horizontal="right" vertical="center"/>
    </xf>
    <xf numFmtId="9" fontId="17" fillId="0" borderId="0" xfId="3" applyFont="1" applyFill="1" applyBorder="1" applyAlignment="1">
      <alignment horizontal="right" vertical="center"/>
    </xf>
    <xf numFmtId="0" fontId="10" fillId="0" borderId="40" xfId="0" applyFont="1" applyBorder="1" applyAlignment="1">
      <alignment vertical="center" wrapText="1"/>
    </xf>
    <xf numFmtId="0" fontId="10" fillId="0" borderId="60" xfId="0" applyFont="1" applyBorder="1" applyAlignment="1">
      <alignment vertical="center" wrapText="1"/>
    </xf>
    <xf numFmtId="0" fontId="12" fillId="10" borderId="15" xfId="0" applyFont="1" applyFill="1" applyBorder="1" applyAlignment="1">
      <alignment horizontal="left" vertical="center"/>
    </xf>
    <xf numFmtId="0" fontId="12" fillId="10" borderId="2" xfId="0" applyFont="1" applyFill="1" applyBorder="1" applyAlignment="1">
      <alignment horizontal="right" vertical="center"/>
    </xf>
    <xf numFmtId="0" fontId="12" fillId="10" borderId="2" xfId="0" applyFont="1" applyFill="1" applyBorder="1" applyAlignment="1">
      <alignment horizontal="center" vertical="center"/>
    </xf>
    <xf numFmtId="167" fontId="12" fillId="10" borderId="2" xfId="3" applyNumberFormat="1" applyFont="1" applyFill="1" applyBorder="1" applyAlignment="1">
      <alignment horizontal="center" vertical="center"/>
    </xf>
    <xf numFmtId="166" fontId="12" fillId="10" borderId="2" xfId="0" applyNumberFormat="1" applyFont="1" applyFill="1" applyBorder="1" applyAlignment="1">
      <alignment vertical="center"/>
    </xf>
    <xf numFmtId="166" fontId="13" fillId="10" borderId="3" xfId="0" applyNumberFormat="1" applyFont="1" applyFill="1" applyBorder="1" applyAlignment="1">
      <alignment vertical="center"/>
    </xf>
    <xf numFmtId="6" fontId="10" fillId="0" borderId="10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6" fontId="10" fillId="0" borderId="14" xfId="0" applyNumberFormat="1" applyFont="1" applyBorder="1" applyAlignment="1">
      <alignment vertical="center"/>
    </xf>
    <xf numFmtId="6" fontId="10" fillId="0" borderId="14" xfId="0" applyNumberFormat="1" applyFont="1" applyBorder="1" applyAlignment="1">
      <alignment horizontal="center" vertical="center"/>
    </xf>
    <xf numFmtId="0" fontId="10" fillId="0" borderId="54" xfId="0" applyFont="1" applyBorder="1" applyAlignment="1">
      <alignment vertical="center"/>
    </xf>
    <xf numFmtId="0" fontId="26" fillId="13" borderId="2" xfId="0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6" fontId="24" fillId="12" borderId="22" xfId="0" applyNumberFormat="1" applyFont="1" applyFill="1" applyBorder="1" applyAlignment="1">
      <alignment horizontal="center" vertical="center"/>
    </xf>
    <xf numFmtId="6" fontId="24" fillId="12" borderId="3" xfId="0" applyNumberFormat="1" applyFont="1" applyFill="1" applyBorder="1" applyAlignment="1">
      <alignment horizontal="center" vertical="center"/>
    </xf>
    <xf numFmtId="6" fontId="24" fillId="6" borderId="1" xfId="0" applyNumberFormat="1" applyFont="1" applyFill="1" applyBorder="1" applyAlignment="1">
      <alignment horizontal="center" vertical="center"/>
    </xf>
    <xf numFmtId="6" fontId="24" fillId="6" borderId="22" xfId="0" applyNumberFormat="1" applyFont="1" applyFill="1" applyBorder="1" applyAlignment="1">
      <alignment horizontal="center" vertical="center"/>
    </xf>
    <xf numFmtId="6" fontId="24" fillId="6" borderId="44" xfId="0" applyNumberFormat="1" applyFont="1" applyFill="1" applyBorder="1" applyAlignment="1">
      <alignment horizontal="center" vertical="center"/>
    </xf>
    <xf numFmtId="165" fontId="7" fillId="13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14" borderId="18" xfId="0" applyFont="1" applyFill="1" applyBorder="1" applyAlignment="1">
      <alignment vertical="center"/>
    </xf>
    <xf numFmtId="6" fontId="4" fillId="14" borderId="9" xfId="0" applyNumberFormat="1" applyFont="1" applyFill="1" applyBorder="1" applyAlignment="1">
      <alignment horizontal="center" vertical="center"/>
    </xf>
    <xf numFmtId="6" fontId="3" fillId="14" borderId="8" xfId="0" applyNumberFormat="1" applyFont="1" applyFill="1" applyBorder="1" applyAlignment="1">
      <alignment horizontal="center" vertical="center"/>
    </xf>
    <xf numFmtId="39" fontId="14" fillId="0" borderId="1" xfId="0" applyNumberFormat="1" applyFont="1" applyBorder="1" applyAlignment="1">
      <alignment horizontal="center" vertical="center"/>
    </xf>
    <xf numFmtId="6" fontId="27" fillId="0" borderId="12" xfId="0" applyNumberFormat="1" applyFont="1" applyBorder="1" applyAlignment="1">
      <alignment horizontal="center" vertical="center" wrapText="1"/>
    </xf>
    <xf numFmtId="6" fontId="27" fillId="14" borderId="5" xfId="0" applyNumberFormat="1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 vertical="center"/>
    </xf>
    <xf numFmtId="9" fontId="27" fillId="14" borderId="8" xfId="3" applyFont="1" applyFill="1" applyBorder="1" applyAlignment="1">
      <alignment horizontal="center" vertical="center"/>
    </xf>
    <xf numFmtId="6" fontId="27" fillId="0" borderId="10" xfId="0" applyNumberFormat="1" applyFont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/>
    </xf>
    <xf numFmtId="164" fontId="14" fillId="0" borderId="30" xfId="2" applyNumberFormat="1" applyFont="1" applyBorder="1" applyAlignment="1">
      <alignment vertical="center"/>
    </xf>
    <xf numFmtId="165" fontId="10" fillId="0" borderId="30" xfId="2" applyNumberFormat="1" applyFont="1" applyBorder="1" applyAlignment="1">
      <alignment vertical="center"/>
    </xf>
    <xf numFmtId="165" fontId="10" fillId="0" borderId="1" xfId="2" applyNumberFormat="1" applyFont="1" applyBorder="1" applyAlignment="1">
      <alignment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27" fillId="7" borderId="19" xfId="0" applyFont="1" applyFill="1" applyBorder="1" applyAlignment="1">
      <alignment horizontal="center" vertical="center"/>
    </xf>
    <xf numFmtId="6" fontId="27" fillId="0" borderId="18" xfId="0" applyNumberFormat="1" applyFont="1" applyBorder="1" applyAlignment="1">
      <alignment horizontal="center" vertical="center"/>
    </xf>
    <xf numFmtId="6" fontId="27" fillId="0" borderId="9" xfId="0" applyNumberFormat="1" applyFont="1" applyBorder="1" applyAlignment="1">
      <alignment horizontal="center" vertical="center"/>
    </xf>
    <xf numFmtId="6" fontId="27" fillId="0" borderId="19" xfId="0" applyNumberFormat="1" applyFont="1" applyBorder="1" applyAlignment="1">
      <alignment horizontal="center" vertical="center"/>
    </xf>
    <xf numFmtId="6" fontId="27" fillId="0" borderId="29" xfId="0" applyNumberFormat="1" applyFont="1" applyBorder="1" applyAlignment="1">
      <alignment horizontal="center" vertical="center"/>
    </xf>
    <xf numFmtId="6" fontId="11" fillId="0" borderId="18" xfId="0" applyNumberFormat="1" applyFont="1" applyBorder="1" applyAlignment="1">
      <alignment horizontal="center" vertical="center"/>
    </xf>
    <xf numFmtId="6" fontId="11" fillId="0" borderId="19" xfId="0" applyNumberFormat="1" applyFont="1" applyBorder="1" applyAlignment="1">
      <alignment horizontal="center" vertical="center"/>
    </xf>
    <xf numFmtId="0" fontId="10" fillId="7" borderId="18" xfId="0" applyFont="1" applyFill="1" applyBorder="1" applyAlignment="1">
      <alignment horizontal="left" vertical="center"/>
    </xf>
    <xf numFmtId="0" fontId="10" fillId="7" borderId="9" xfId="0" applyFont="1" applyFill="1" applyBorder="1" applyAlignment="1">
      <alignment horizontal="left" vertical="center"/>
    </xf>
    <xf numFmtId="0" fontId="10" fillId="7" borderId="19" xfId="0" applyFont="1" applyFill="1" applyBorder="1" applyAlignment="1">
      <alignment horizontal="left" vertical="center"/>
    </xf>
    <xf numFmtId="6" fontId="11" fillId="0" borderId="11" xfId="0" applyNumberFormat="1" applyFont="1" applyBorder="1" applyAlignment="1">
      <alignment horizontal="center" vertical="center"/>
    </xf>
    <xf numFmtId="6" fontId="11" fillId="0" borderId="10" xfId="0" applyNumberFormat="1" applyFont="1" applyBorder="1" applyAlignment="1">
      <alignment horizontal="center" vertical="center"/>
    </xf>
    <xf numFmtId="6" fontId="11" fillId="0" borderId="20" xfId="0" applyNumberFormat="1" applyFont="1" applyBorder="1" applyAlignment="1">
      <alignment horizontal="center" vertical="center"/>
    </xf>
    <xf numFmtId="6" fontId="11" fillId="0" borderId="21" xfId="0" applyNumberFormat="1" applyFont="1" applyBorder="1" applyAlignment="1">
      <alignment horizontal="center" vertical="center"/>
    </xf>
    <xf numFmtId="0" fontId="24" fillId="15" borderId="31" xfId="0" applyFont="1" applyFill="1" applyBorder="1" applyAlignment="1">
      <alignment vertical="center"/>
    </xf>
    <xf numFmtId="0" fontId="3" fillId="15" borderId="32" xfId="0" applyFont="1" applyFill="1" applyBorder="1" applyAlignment="1">
      <alignment vertical="center"/>
    </xf>
    <xf numFmtId="6" fontId="3" fillId="15" borderId="32" xfId="0" applyNumberFormat="1" applyFont="1" applyFill="1" applyBorder="1" applyAlignment="1">
      <alignment horizontal="center" vertical="center"/>
    </xf>
    <xf numFmtId="6" fontId="3" fillId="15" borderId="38" xfId="0" applyNumberFormat="1" applyFont="1" applyFill="1" applyBorder="1" applyAlignment="1">
      <alignment horizontal="center" vertical="center"/>
    </xf>
    <xf numFmtId="6" fontId="3" fillId="15" borderId="8" xfId="0" applyNumberFormat="1" applyFont="1" applyFill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3 2" xfId="1" xr:uid="{00000000-0005-0000-0000-000002000000}"/>
    <cellStyle name="Percent" xfId="3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0000FF"/>
      <color rgb="FFCCCCFF"/>
      <color rgb="FFDDDDDD"/>
      <color rgb="FFC4D79B"/>
      <color rgb="FFCCFFCC"/>
      <color rgb="FF3AC6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showGridLines="0" tabSelected="1" zoomScale="110" zoomScaleNormal="110" workbookViewId="0">
      <pane ySplit="8" topLeftCell="A9" activePane="bottomLeft" state="frozen"/>
      <selection pane="bottomLeft" activeCell="A2" sqref="A2"/>
    </sheetView>
  </sheetViews>
  <sheetFormatPr defaultColWidth="8.85546875" defaultRowHeight="14.25" x14ac:dyDescent="0.25"/>
  <cols>
    <col min="1" max="1" width="15.28515625" style="24" customWidth="1"/>
    <col min="2" max="2" width="59" style="24" customWidth="1"/>
    <col min="3" max="3" width="12.42578125" style="152" bestFit="1" customWidth="1"/>
    <col min="4" max="4" width="12.42578125" style="152" customWidth="1"/>
    <col min="5" max="5" width="11.42578125" style="152" customWidth="1"/>
    <col min="6" max="6" width="11.7109375" style="152" customWidth="1"/>
    <col min="7" max="8" width="12.140625" style="152" customWidth="1"/>
    <col min="9" max="11" width="14.140625" style="152" customWidth="1"/>
    <col min="12" max="12" width="4" style="152" customWidth="1"/>
    <col min="13" max="13" width="13.42578125" style="152" customWidth="1"/>
    <col min="14" max="14" width="26.7109375" style="24" customWidth="1"/>
    <col min="15" max="16384" width="8.85546875" style="24"/>
  </cols>
  <sheetData>
    <row r="1" spans="1:14" ht="18.75" thickBot="1" x14ac:dyDescent="0.3">
      <c r="A1" s="20" t="s">
        <v>178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ht="15" thickBot="1" x14ac:dyDescent="0.3">
      <c r="A2" s="25"/>
      <c r="B2" s="26"/>
      <c r="C2" s="27"/>
      <c r="D2" s="27"/>
      <c r="E2" s="28"/>
      <c r="F2" s="380" t="s">
        <v>173</v>
      </c>
      <c r="G2" s="381"/>
      <c r="H2" s="381"/>
      <c r="I2" s="381"/>
      <c r="J2" s="381"/>
      <c r="K2" s="382"/>
      <c r="L2" s="27"/>
      <c r="M2" s="27"/>
      <c r="N2" s="29"/>
    </row>
    <row r="3" spans="1:14" ht="39" thickBot="1" x14ac:dyDescent="0.3">
      <c r="A3" s="10" t="s">
        <v>47</v>
      </c>
      <c r="B3" s="11" t="s">
        <v>163</v>
      </c>
      <c r="C3" s="27"/>
      <c r="D3" s="27"/>
      <c r="E3" s="27"/>
      <c r="F3" s="380" t="s">
        <v>50</v>
      </c>
      <c r="G3" s="381"/>
      <c r="H3" s="381"/>
      <c r="I3" s="381"/>
      <c r="J3" s="368" t="s">
        <v>147</v>
      </c>
      <c r="K3" s="369" t="s">
        <v>170</v>
      </c>
      <c r="L3" s="27"/>
      <c r="M3" s="27"/>
      <c r="N3" s="29"/>
    </row>
    <row r="4" spans="1:14" ht="15" thickBot="1" x14ac:dyDescent="0.3">
      <c r="A4" s="10" t="s">
        <v>48</v>
      </c>
      <c r="B4" s="11" t="s">
        <v>148</v>
      </c>
      <c r="C4" s="26"/>
      <c r="D4" s="26"/>
      <c r="E4" s="31"/>
      <c r="F4" s="377" t="s">
        <v>146</v>
      </c>
      <c r="G4" s="378"/>
      <c r="H4" s="378"/>
      <c r="I4" s="379"/>
      <c r="J4" s="370">
        <v>3</v>
      </c>
      <c r="K4" s="371"/>
      <c r="L4" s="32"/>
      <c r="M4" s="27"/>
      <c r="N4" s="29"/>
    </row>
    <row r="5" spans="1:14" ht="15" thickBot="1" x14ac:dyDescent="0.3">
      <c r="A5" s="10" t="s">
        <v>46</v>
      </c>
      <c r="B5" s="12" t="s">
        <v>149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</row>
    <row r="6" spans="1:14" ht="15" thickBot="1" x14ac:dyDescent="0.3">
      <c r="A6" s="10" t="s">
        <v>49</v>
      </c>
      <c r="B6" s="13" t="s">
        <v>112</v>
      </c>
      <c r="C6" s="33" t="s">
        <v>40</v>
      </c>
      <c r="D6" s="33" t="s">
        <v>40</v>
      </c>
      <c r="E6" s="27"/>
      <c r="F6" s="27"/>
      <c r="G6" s="27"/>
      <c r="H6" s="27"/>
      <c r="I6" s="27"/>
      <c r="J6" s="27"/>
      <c r="K6" s="27"/>
      <c r="L6" s="27"/>
      <c r="M6" s="27"/>
      <c r="N6" s="29"/>
    </row>
    <row r="7" spans="1:14" s="38" customFormat="1" ht="15.75" thickBot="1" x14ac:dyDescent="0.3">
      <c r="A7" s="10"/>
      <c r="B7" s="34"/>
      <c r="C7" s="35" t="s">
        <v>119</v>
      </c>
      <c r="D7" s="35" t="s">
        <v>17</v>
      </c>
      <c r="E7" s="36" t="s">
        <v>1</v>
      </c>
      <c r="F7" s="36" t="s">
        <v>2</v>
      </c>
      <c r="G7" s="36" t="s">
        <v>3</v>
      </c>
      <c r="H7" s="36" t="s">
        <v>4</v>
      </c>
      <c r="I7" s="36" t="s">
        <v>5</v>
      </c>
      <c r="J7" s="36" t="s">
        <v>128</v>
      </c>
      <c r="K7" s="36" t="s">
        <v>129</v>
      </c>
      <c r="L7" s="37"/>
      <c r="M7" s="36" t="s">
        <v>150</v>
      </c>
      <c r="N7" s="279" t="s">
        <v>6</v>
      </c>
    </row>
    <row r="8" spans="1:14" s="38" customFormat="1" ht="15.75" thickBot="1" x14ac:dyDescent="0.3">
      <c r="A8" s="10"/>
      <c r="B8" s="39" t="s">
        <v>45</v>
      </c>
      <c r="C8" s="40" t="s">
        <v>115</v>
      </c>
      <c r="D8" s="40" t="s">
        <v>116</v>
      </c>
      <c r="E8" s="41" t="s">
        <v>117</v>
      </c>
      <c r="F8" s="41" t="s">
        <v>120</v>
      </c>
      <c r="G8" s="41" t="s">
        <v>121</v>
      </c>
      <c r="H8" s="41" t="s">
        <v>122</v>
      </c>
      <c r="I8" s="41" t="s">
        <v>124</v>
      </c>
      <c r="J8" s="41" t="s">
        <v>123</v>
      </c>
      <c r="K8" s="41" t="s">
        <v>130</v>
      </c>
      <c r="L8" s="42"/>
      <c r="M8" s="36" t="s">
        <v>9</v>
      </c>
      <c r="N8" s="280"/>
    </row>
    <row r="9" spans="1:14" x14ac:dyDescent="0.25">
      <c r="A9" s="43" t="s">
        <v>159</v>
      </c>
      <c r="B9" s="351" t="s">
        <v>160</v>
      </c>
      <c r="C9" s="44"/>
      <c r="D9" s="44"/>
      <c r="E9" s="44"/>
      <c r="F9" s="44"/>
      <c r="G9" s="45"/>
      <c r="H9" s="45"/>
      <c r="I9" s="45"/>
      <c r="J9" s="45"/>
      <c r="K9" s="45"/>
      <c r="L9" s="45"/>
      <c r="M9" s="46"/>
      <c r="N9" s="47"/>
    </row>
    <row r="10" spans="1:14" x14ac:dyDescent="0.25">
      <c r="A10" s="48"/>
      <c r="B10" s="49"/>
      <c r="C10" s="50"/>
      <c r="D10" s="50"/>
      <c r="E10" s="50"/>
      <c r="F10" s="50"/>
      <c r="G10" s="51"/>
      <c r="H10" s="51"/>
      <c r="I10" s="51"/>
      <c r="J10" s="51"/>
      <c r="K10" s="51"/>
      <c r="L10" s="51"/>
      <c r="M10" s="52"/>
      <c r="N10" s="53"/>
    </row>
    <row r="11" spans="1:14" s="59" customFormat="1" x14ac:dyDescent="0.25">
      <c r="A11" s="54" t="s">
        <v>10</v>
      </c>
      <c r="B11" s="55" t="s">
        <v>125</v>
      </c>
      <c r="C11" s="284"/>
      <c r="D11" s="285"/>
      <c r="E11" s="56"/>
      <c r="F11" s="56">
        <v>3</v>
      </c>
      <c r="G11" s="56">
        <f>F11</f>
        <v>3</v>
      </c>
      <c r="H11" s="56">
        <f>G11</f>
        <v>3</v>
      </c>
      <c r="I11" s="56"/>
      <c r="J11" s="56"/>
      <c r="K11" s="56"/>
      <c r="L11" s="57"/>
      <c r="M11" s="301"/>
      <c r="N11" s="58"/>
    </row>
    <row r="12" spans="1:14" s="59" customFormat="1" x14ac:dyDescent="0.25">
      <c r="A12" s="54"/>
      <c r="B12" s="55" t="s">
        <v>126</v>
      </c>
      <c r="C12" s="286"/>
      <c r="D12" s="287"/>
      <c r="E12" s="56"/>
      <c r="F12" s="56"/>
      <c r="G12" s="56">
        <v>5</v>
      </c>
      <c r="H12" s="56">
        <f>G12</f>
        <v>5</v>
      </c>
      <c r="I12" s="56">
        <f>H12</f>
        <v>5</v>
      </c>
      <c r="J12" s="56"/>
      <c r="K12" s="56"/>
      <c r="L12" s="57"/>
      <c r="M12" s="300"/>
      <c r="N12" s="58"/>
    </row>
    <row r="13" spans="1:14" s="59" customFormat="1" x14ac:dyDescent="0.25">
      <c r="A13" s="54"/>
      <c r="B13" s="55" t="s">
        <v>127</v>
      </c>
      <c r="C13" s="286"/>
      <c r="D13" s="287"/>
      <c r="E13" s="56"/>
      <c r="F13" s="56"/>
      <c r="G13" s="56"/>
      <c r="H13" s="56">
        <v>7</v>
      </c>
      <c r="I13" s="56">
        <f>H13</f>
        <v>7</v>
      </c>
      <c r="J13" s="56">
        <f>I13</f>
        <v>7</v>
      </c>
      <c r="K13" s="56"/>
      <c r="L13" s="57"/>
      <c r="M13" s="300"/>
      <c r="N13" s="58"/>
    </row>
    <row r="14" spans="1:14" s="59" customFormat="1" x14ac:dyDescent="0.25">
      <c r="A14" s="54"/>
      <c r="B14" s="55" t="s">
        <v>131</v>
      </c>
      <c r="C14" s="286"/>
      <c r="D14" s="287"/>
      <c r="E14" s="56"/>
      <c r="F14" s="56"/>
      <c r="G14" s="56"/>
      <c r="H14" s="56"/>
      <c r="I14" s="56">
        <v>7</v>
      </c>
      <c r="J14" s="56">
        <f>I14</f>
        <v>7</v>
      </c>
      <c r="K14" s="56">
        <f>J14</f>
        <v>7</v>
      </c>
      <c r="L14" s="57"/>
      <c r="M14" s="300"/>
      <c r="N14" s="58"/>
    </row>
    <row r="15" spans="1:14" s="59" customFormat="1" x14ac:dyDescent="0.25">
      <c r="A15" s="54"/>
      <c r="B15" s="55" t="s">
        <v>83</v>
      </c>
      <c r="C15" s="286"/>
      <c r="D15" s="287"/>
      <c r="E15" s="56"/>
      <c r="F15" s="56"/>
      <c r="G15" s="56"/>
      <c r="H15" s="56"/>
      <c r="I15" s="56"/>
      <c r="J15" s="56">
        <v>7</v>
      </c>
      <c r="K15" s="56">
        <f>7+7</f>
        <v>14</v>
      </c>
      <c r="L15" s="57"/>
      <c r="M15" s="300"/>
      <c r="N15" s="58"/>
    </row>
    <row r="16" spans="1:14" s="59" customFormat="1" x14ac:dyDescent="0.25">
      <c r="A16" s="54"/>
      <c r="B16" s="60" t="s">
        <v>139</v>
      </c>
      <c r="C16" s="288"/>
      <c r="D16" s="289"/>
      <c r="E16" s="61">
        <f>SUM(E11:E15)</f>
        <v>0</v>
      </c>
      <c r="F16" s="61">
        <f t="shared" ref="F16:I16" si="0">SUM(F11:F15)</f>
        <v>3</v>
      </c>
      <c r="G16" s="61">
        <f t="shared" si="0"/>
        <v>8</v>
      </c>
      <c r="H16" s="61">
        <f t="shared" si="0"/>
        <v>15</v>
      </c>
      <c r="I16" s="61">
        <f t="shared" si="0"/>
        <v>19</v>
      </c>
      <c r="J16" s="61">
        <f>SUM(J11:J15)</f>
        <v>21</v>
      </c>
      <c r="K16" s="61">
        <f t="shared" ref="K16" si="1">SUM(K11:K15)</f>
        <v>21</v>
      </c>
      <c r="L16" s="62"/>
      <c r="M16" s="302"/>
      <c r="N16" s="58"/>
    </row>
    <row r="17" spans="1:14" x14ac:dyDescent="0.25">
      <c r="A17" s="48"/>
      <c r="B17" s="49"/>
      <c r="C17" s="63"/>
      <c r="D17" s="63"/>
      <c r="E17" s="63"/>
      <c r="F17" s="63"/>
      <c r="G17" s="64"/>
      <c r="H17" s="64"/>
      <c r="I17" s="64"/>
      <c r="J17" s="64"/>
      <c r="K17" s="64"/>
      <c r="L17" s="64"/>
      <c r="M17" s="300"/>
      <c r="N17" s="58"/>
    </row>
    <row r="18" spans="1:14" s="59" customFormat="1" x14ac:dyDescent="0.25">
      <c r="A18" s="10" t="s">
        <v>0</v>
      </c>
      <c r="B18" s="66" t="s">
        <v>89</v>
      </c>
      <c r="C18" s="290"/>
      <c r="D18" s="304">
        <v>2210</v>
      </c>
      <c r="E18" s="67">
        <f>D18*(1+E19)</f>
        <v>2276.3000000000002</v>
      </c>
      <c r="F18" s="67">
        <f>E18*(1+F19)</f>
        <v>2344.5890000000004</v>
      </c>
      <c r="G18" s="67">
        <f t="shared" ref="G18:K18" si="2">F18*(1+G19)</f>
        <v>2414.9266700000003</v>
      </c>
      <c r="H18" s="67">
        <f t="shared" si="2"/>
        <v>2487.3744701000005</v>
      </c>
      <c r="I18" s="67">
        <f t="shared" si="2"/>
        <v>2561.9957042030005</v>
      </c>
      <c r="J18" s="67">
        <f t="shared" si="2"/>
        <v>2638.8555753290907</v>
      </c>
      <c r="K18" s="67">
        <f t="shared" si="2"/>
        <v>2718.0212425889636</v>
      </c>
      <c r="L18" s="68"/>
      <c r="M18" s="300"/>
      <c r="N18" s="58"/>
    </row>
    <row r="19" spans="1:14" s="59" customFormat="1" x14ac:dyDescent="0.25">
      <c r="A19" s="69"/>
      <c r="B19" s="70" t="s">
        <v>86</v>
      </c>
      <c r="C19" s="293"/>
      <c r="D19" s="295"/>
      <c r="E19" s="71">
        <v>0.03</v>
      </c>
      <c r="F19" s="71">
        <v>0.03</v>
      </c>
      <c r="G19" s="71">
        <v>0.03</v>
      </c>
      <c r="H19" s="71">
        <v>0.03</v>
      </c>
      <c r="I19" s="71">
        <v>0.03</v>
      </c>
      <c r="J19" s="71">
        <v>0.03</v>
      </c>
      <c r="K19" s="71">
        <v>0.03</v>
      </c>
      <c r="L19" s="72"/>
      <c r="M19" s="300"/>
      <c r="N19" s="58"/>
    </row>
    <row r="20" spans="1:14" s="59" customFormat="1" x14ac:dyDescent="0.25">
      <c r="A20" s="10"/>
      <c r="B20" s="55" t="s">
        <v>175</v>
      </c>
      <c r="C20" s="294"/>
      <c r="D20" s="296"/>
      <c r="E20" s="56">
        <v>18</v>
      </c>
      <c r="F20" s="56">
        <v>18</v>
      </c>
      <c r="G20" s="56">
        <v>18</v>
      </c>
      <c r="H20" s="56">
        <v>18</v>
      </c>
      <c r="I20" s="56">
        <v>18</v>
      </c>
      <c r="J20" s="56">
        <v>18</v>
      </c>
      <c r="K20" s="56">
        <v>18</v>
      </c>
      <c r="L20" s="57"/>
      <c r="M20" s="303"/>
      <c r="N20" s="58"/>
    </row>
    <row r="21" spans="1:14" x14ac:dyDescent="0.25">
      <c r="A21" s="69"/>
      <c r="B21" s="73" t="s">
        <v>174</v>
      </c>
      <c r="C21" s="291"/>
      <c r="D21" s="292"/>
      <c r="E21" s="74">
        <f>E16*E18*E20</f>
        <v>0</v>
      </c>
      <c r="F21" s="74">
        <f>F16*F18*F20</f>
        <v>126607.80600000003</v>
      </c>
      <c r="G21" s="74">
        <f t="shared" ref="G21:I21" si="3">G16*G18*G20</f>
        <v>347749.44048000005</v>
      </c>
      <c r="H21" s="74">
        <f t="shared" si="3"/>
        <v>671591.1069270001</v>
      </c>
      <c r="I21" s="74">
        <f t="shared" si="3"/>
        <v>876202.53083742619</v>
      </c>
      <c r="J21" s="74">
        <f t="shared" ref="J21:K21" si="4">J16*J18*J20</f>
        <v>997487.40747439628</v>
      </c>
      <c r="K21" s="74">
        <f t="shared" si="4"/>
        <v>1027412.0296986282</v>
      </c>
      <c r="L21" s="75"/>
      <c r="M21" s="76">
        <f>SUM(E21:K21)</f>
        <v>4047050.3214174509</v>
      </c>
      <c r="N21" s="58"/>
    </row>
    <row r="22" spans="1:14" s="80" customFormat="1" x14ac:dyDescent="0.25">
      <c r="A22" s="77"/>
      <c r="B22" s="78"/>
      <c r="C22" s="64"/>
      <c r="D22" s="64"/>
      <c r="E22" s="79"/>
      <c r="F22" s="79"/>
      <c r="G22" s="79"/>
      <c r="H22" s="79"/>
      <c r="I22" s="79"/>
      <c r="J22" s="79"/>
      <c r="K22" s="79"/>
      <c r="L22" s="79"/>
      <c r="M22" s="65"/>
      <c r="N22" s="58"/>
    </row>
    <row r="23" spans="1:14" x14ac:dyDescent="0.25">
      <c r="A23" s="10" t="s">
        <v>61</v>
      </c>
      <c r="B23" s="26"/>
      <c r="C23" s="64"/>
      <c r="D23" s="64"/>
      <c r="E23" s="79"/>
      <c r="F23" s="79"/>
      <c r="G23" s="79"/>
      <c r="H23" s="79"/>
      <c r="I23" s="79"/>
      <c r="J23" s="79"/>
      <c r="K23" s="79"/>
      <c r="L23" s="79"/>
      <c r="M23" s="65"/>
      <c r="N23" s="58"/>
    </row>
    <row r="24" spans="1:14" x14ac:dyDescent="0.25">
      <c r="A24" s="25"/>
      <c r="B24" s="81" t="s">
        <v>166</v>
      </c>
      <c r="C24" s="297"/>
      <c r="D24" s="298"/>
      <c r="E24" s="82">
        <f>E25*E16</f>
        <v>0</v>
      </c>
      <c r="F24" s="82">
        <f t="shared" ref="F24:K24" si="5">F25*F16</f>
        <v>0</v>
      </c>
      <c r="G24" s="82">
        <f t="shared" si="5"/>
        <v>0</v>
      </c>
      <c r="H24" s="82">
        <f t="shared" si="5"/>
        <v>0</v>
      </c>
      <c r="I24" s="82">
        <f t="shared" si="5"/>
        <v>0</v>
      </c>
      <c r="J24" s="82">
        <f t="shared" si="5"/>
        <v>0</v>
      </c>
      <c r="K24" s="82">
        <f t="shared" si="5"/>
        <v>0</v>
      </c>
      <c r="L24" s="352"/>
      <c r="M24" s="83">
        <f>SUM(E24:K24)</f>
        <v>0</v>
      </c>
      <c r="N24" s="58"/>
    </row>
    <row r="25" spans="1:14" x14ac:dyDescent="0.25">
      <c r="A25" s="25"/>
      <c r="B25" s="103" t="s">
        <v>167</v>
      </c>
      <c r="C25" s="297"/>
      <c r="D25" s="298"/>
      <c r="E25" s="353"/>
      <c r="F25" s="353"/>
      <c r="G25" s="353"/>
      <c r="H25" s="353"/>
      <c r="I25" s="353"/>
      <c r="J25" s="353"/>
      <c r="K25" s="353"/>
      <c r="L25" s="84"/>
      <c r="M25" s="65"/>
      <c r="N25" s="58"/>
    </row>
    <row r="26" spans="1:14" x14ac:dyDescent="0.25">
      <c r="A26" s="25"/>
      <c r="B26" s="34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85"/>
      <c r="N26" s="58"/>
    </row>
    <row r="27" spans="1:14" s="38" customFormat="1" ht="15" x14ac:dyDescent="0.25">
      <c r="A27" s="69"/>
      <c r="B27" s="299" t="s">
        <v>63</v>
      </c>
      <c r="C27" s="354"/>
      <c r="D27" s="355"/>
      <c r="E27" s="356">
        <f>E21+E24</f>
        <v>0</v>
      </c>
      <c r="F27" s="356">
        <f t="shared" ref="F27:I27" si="6">F21+F24</f>
        <v>126607.80600000003</v>
      </c>
      <c r="G27" s="356">
        <f t="shared" si="6"/>
        <v>347749.44048000005</v>
      </c>
      <c r="H27" s="356">
        <f t="shared" si="6"/>
        <v>671591.1069270001</v>
      </c>
      <c r="I27" s="356">
        <f t="shared" si="6"/>
        <v>876202.53083742619</v>
      </c>
      <c r="J27" s="356">
        <f t="shared" ref="J27:K27" si="7">J21+J24</f>
        <v>997487.40747439628</v>
      </c>
      <c r="K27" s="356">
        <f t="shared" si="7"/>
        <v>1027412.0296986282</v>
      </c>
      <c r="L27" s="357"/>
      <c r="M27" s="358">
        <f>M21+M24</f>
        <v>4047050.3214174509</v>
      </c>
      <c r="N27" s="86"/>
    </row>
    <row r="28" spans="1:14" s="38" customFormat="1" ht="15" x14ac:dyDescent="0.25">
      <c r="A28" s="10"/>
      <c r="B28" s="87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9"/>
      <c r="N28" s="90"/>
    </row>
    <row r="29" spans="1:14" x14ac:dyDescent="0.25">
      <c r="A29" s="281" t="s">
        <v>7</v>
      </c>
      <c r="B29" s="282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97"/>
      <c r="N29" s="47"/>
    </row>
    <row r="30" spans="1:14" x14ac:dyDescent="0.25">
      <c r="A30" s="48" t="s">
        <v>14</v>
      </c>
      <c r="B30" s="98" t="s">
        <v>8</v>
      </c>
      <c r="C30" s="99"/>
      <c r="D30" s="99"/>
      <c r="E30" s="99"/>
      <c r="F30" s="99"/>
      <c r="G30" s="99"/>
      <c r="H30" s="99"/>
      <c r="I30" s="99"/>
      <c r="J30" s="99"/>
      <c r="K30" s="99"/>
      <c r="L30" s="100"/>
      <c r="M30" s="101"/>
      <c r="N30" s="102"/>
    </row>
    <row r="31" spans="1:14" x14ac:dyDescent="0.25">
      <c r="A31" s="69"/>
      <c r="B31" s="103" t="s">
        <v>143</v>
      </c>
      <c r="C31" s="104"/>
      <c r="D31" s="104">
        <f>Personnel!G45</f>
        <v>137000</v>
      </c>
      <c r="E31" s="104">
        <f>Personnel!I45</f>
        <v>435954.5</v>
      </c>
      <c r="F31" s="104">
        <f>Personnel!K45</f>
        <v>719287.3</v>
      </c>
      <c r="G31" s="104">
        <f>Personnel!M45</f>
        <v>858141.36399999994</v>
      </c>
      <c r="H31" s="104">
        <f>Personnel!O45</f>
        <v>882690.68991999992</v>
      </c>
      <c r="I31" s="104">
        <f>Personnel!Q45</f>
        <v>907976.49561760004</v>
      </c>
      <c r="J31" s="104">
        <f>Personnel!S45</f>
        <v>934020.87548612803</v>
      </c>
      <c r="K31" s="104">
        <f>Personnel!U45</f>
        <v>960846.58675071178</v>
      </c>
      <c r="L31" s="105"/>
      <c r="M31" s="106">
        <f>SUM(C31:K31)</f>
        <v>5835917.8117744401</v>
      </c>
      <c r="N31" s="102"/>
    </row>
    <row r="32" spans="1:14" x14ac:dyDescent="0.25">
      <c r="A32" s="25"/>
      <c r="B32" s="107" t="s">
        <v>35</v>
      </c>
      <c r="C32" s="104">
        <f t="shared" ref="C32:K32" si="8">C31</f>
        <v>0</v>
      </c>
      <c r="D32" s="104">
        <f t="shared" si="8"/>
        <v>137000</v>
      </c>
      <c r="E32" s="104">
        <f t="shared" si="8"/>
        <v>435954.5</v>
      </c>
      <c r="F32" s="104">
        <f t="shared" si="8"/>
        <v>719287.3</v>
      </c>
      <c r="G32" s="104">
        <f t="shared" si="8"/>
        <v>858141.36399999994</v>
      </c>
      <c r="H32" s="104">
        <f t="shared" si="8"/>
        <v>882690.68991999992</v>
      </c>
      <c r="I32" s="104">
        <f t="shared" si="8"/>
        <v>907976.49561760004</v>
      </c>
      <c r="J32" s="104">
        <f t="shared" si="8"/>
        <v>934020.87548612803</v>
      </c>
      <c r="K32" s="104">
        <f t="shared" si="8"/>
        <v>960846.58675071178</v>
      </c>
      <c r="L32" s="105"/>
      <c r="M32" s="106">
        <f>SUM(C32:K32)</f>
        <v>5835917.8117744401</v>
      </c>
      <c r="N32" s="102"/>
    </row>
    <row r="33" spans="1:14" x14ac:dyDescent="0.25">
      <c r="A33" s="25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95"/>
      <c r="N33" s="96"/>
    </row>
    <row r="34" spans="1:14" x14ac:dyDescent="0.25">
      <c r="A34" s="25"/>
      <c r="B34" s="98" t="s">
        <v>164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1"/>
      <c r="M34" s="101"/>
      <c r="N34" s="102"/>
    </row>
    <row r="35" spans="1:14" x14ac:dyDescent="0.25">
      <c r="A35" s="25"/>
      <c r="B35" s="112" t="s">
        <v>78</v>
      </c>
      <c r="C35" s="113"/>
      <c r="D35" s="113"/>
      <c r="E35" s="114">
        <v>1</v>
      </c>
      <c r="F35" s="114">
        <f>E35</f>
        <v>1</v>
      </c>
      <c r="G35" s="114">
        <f t="shared" ref="G35:K35" si="9">F35</f>
        <v>1</v>
      </c>
      <c r="H35" s="114">
        <f t="shared" si="9"/>
        <v>1</v>
      </c>
      <c r="I35" s="114">
        <f t="shared" si="9"/>
        <v>1</v>
      </c>
      <c r="J35" s="114">
        <f t="shared" si="9"/>
        <v>1</v>
      </c>
      <c r="K35" s="114">
        <f t="shared" si="9"/>
        <v>1</v>
      </c>
      <c r="L35" s="115"/>
      <c r="M35" s="116"/>
      <c r="N35" s="102"/>
    </row>
    <row r="36" spans="1:14" x14ac:dyDescent="0.25">
      <c r="A36" s="25"/>
      <c r="B36" s="112" t="s">
        <v>79</v>
      </c>
      <c r="C36" s="117"/>
      <c r="D36" s="117"/>
      <c r="E36" s="113">
        <f t="shared" ref="E36:K36" si="10">E35*E18</f>
        <v>2276.3000000000002</v>
      </c>
      <c r="F36" s="113">
        <f t="shared" si="10"/>
        <v>2344.5890000000004</v>
      </c>
      <c r="G36" s="113">
        <f t="shared" si="10"/>
        <v>2414.9266700000003</v>
      </c>
      <c r="H36" s="113">
        <f t="shared" si="10"/>
        <v>2487.3744701000005</v>
      </c>
      <c r="I36" s="113">
        <f t="shared" si="10"/>
        <v>2561.9957042030005</v>
      </c>
      <c r="J36" s="113">
        <f t="shared" si="10"/>
        <v>2638.8555753290907</v>
      </c>
      <c r="K36" s="113">
        <f t="shared" si="10"/>
        <v>2718.0212425889636</v>
      </c>
      <c r="L36" s="118"/>
      <c r="M36" s="119"/>
      <c r="N36" s="102"/>
    </row>
    <row r="37" spans="1:14" x14ac:dyDescent="0.25">
      <c r="A37" s="69"/>
      <c r="B37" s="120" t="s">
        <v>80</v>
      </c>
      <c r="C37" s="108"/>
      <c r="D37" s="108"/>
      <c r="E37" s="108">
        <f t="shared" ref="E37:K37" si="11">E16*E20*E36</f>
        <v>0</v>
      </c>
      <c r="F37" s="108">
        <f t="shared" si="11"/>
        <v>126607.80600000003</v>
      </c>
      <c r="G37" s="108">
        <f t="shared" si="11"/>
        <v>347749.44048000005</v>
      </c>
      <c r="H37" s="108">
        <f t="shared" si="11"/>
        <v>671591.1069270001</v>
      </c>
      <c r="I37" s="108">
        <f t="shared" si="11"/>
        <v>876202.53083742619</v>
      </c>
      <c r="J37" s="108">
        <f t="shared" si="11"/>
        <v>997487.40747439628</v>
      </c>
      <c r="K37" s="108">
        <f t="shared" si="11"/>
        <v>1027412.0296986282</v>
      </c>
      <c r="L37" s="109"/>
      <c r="M37" s="106">
        <f>SUM(C37:K37)</f>
        <v>4047050.3214174509</v>
      </c>
      <c r="N37" s="102"/>
    </row>
    <row r="38" spans="1:14" x14ac:dyDescent="0.25">
      <c r="A38" s="69"/>
      <c r="B38" s="121" t="s">
        <v>91</v>
      </c>
      <c r="C38" s="122"/>
      <c r="D38" s="122"/>
      <c r="E38" s="122">
        <f>Personnel!I52</f>
        <v>0</v>
      </c>
      <c r="F38" s="122">
        <f>Personnel!K52</f>
        <v>105000</v>
      </c>
      <c r="G38" s="122">
        <f>Personnel!M52</f>
        <v>210000</v>
      </c>
      <c r="H38" s="122">
        <f>Personnel!O52</f>
        <v>315000</v>
      </c>
      <c r="I38" s="122">
        <f>Personnel!Q52</f>
        <v>315000</v>
      </c>
      <c r="J38" s="122">
        <f>Personnel!S52</f>
        <v>315000</v>
      </c>
      <c r="K38" s="122">
        <f>Personnel!U52</f>
        <v>315000</v>
      </c>
      <c r="L38" s="123"/>
      <c r="M38" s="106">
        <f t="shared" ref="M38:M39" si="12">SUM(C38:K38)</f>
        <v>1575000</v>
      </c>
      <c r="N38" s="102"/>
    </row>
    <row r="39" spans="1:14" x14ac:dyDescent="0.25">
      <c r="A39" s="69"/>
      <c r="B39" s="124" t="s">
        <v>87</v>
      </c>
      <c r="C39" s="125"/>
      <c r="D39" s="125"/>
      <c r="E39" s="125">
        <f>E37+E38</f>
        <v>0</v>
      </c>
      <c r="F39" s="125">
        <f t="shared" ref="F39:I39" si="13">F37+F38</f>
        <v>231607.80600000004</v>
      </c>
      <c r="G39" s="125">
        <f t="shared" si="13"/>
        <v>557749.44048000011</v>
      </c>
      <c r="H39" s="125">
        <f t="shared" si="13"/>
        <v>986591.1069270001</v>
      </c>
      <c r="I39" s="125">
        <f t="shared" si="13"/>
        <v>1191202.5308374262</v>
      </c>
      <c r="J39" s="125">
        <f t="shared" ref="J39:K39" si="14">J37+J38</f>
        <v>1312487.4074743963</v>
      </c>
      <c r="K39" s="125">
        <f t="shared" si="14"/>
        <v>1342412.0296986282</v>
      </c>
      <c r="L39" s="126"/>
      <c r="M39" s="106">
        <f t="shared" si="12"/>
        <v>5622050.32141745</v>
      </c>
      <c r="N39" s="102"/>
    </row>
    <row r="40" spans="1:14" x14ac:dyDescent="0.25">
      <c r="A40" s="69"/>
      <c r="B40" s="98" t="s">
        <v>144</v>
      </c>
      <c r="C40" s="99"/>
      <c r="D40" s="99"/>
      <c r="E40" s="99"/>
      <c r="F40" s="99"/>
      <c r="G40" s="99"/>
      <c r="H40" s="99"/>
      <c r="I40" s="99"/>
      <c r="J40" s="99"/>
      <c r="K40" s="99"/>
      <c r="L40" s="100"/>
      <c r="M40" s="101"/>
      <c r="N40" s="102"/>
    </row>
    <row r="41" spans="1:14" x14ac:dyDescent="0.25">
      <c r="A41" s="69"/>
      <c r="B41" s="103" t="s">
        <v>171</v>
      </c>
      <c r="C41" s="108"/>
      <c r="D41" s="108"/>
      <c r="E41" s="108">
        <v>5000</v>
      </c>
      <c r="F41" s="108">
        <f t="shared" ref="F41:K41" si="15">E41</f>
        <v>5000</v>
      </c>
      <c r="G41" s="108">
        <f t="shared" si="15"/>
        <v>5000</v>
      </c>
      <c r="H41" s="108">
        <f t="shared" si="15"/>
        <v>5000</v>
      </c>
      <c r="I41" s="108">
        <f t="shared" si="15"/>
        <v>5000</v>
      </c>
      <c r="J41" s="108">
        <f t="shared" si="15"/>
        <v>5000</v>
      </c>
      <c r="K41" s="108">
        <f t="shared" si="15"/>
        <v>5000</v>
      </c>
      <c r="L41" s="109"/>
      <c r="M41" s="106">
        <f>SUM(C41:K41)</f>
        <v>35000</v>
      </c>
      <c r="N41" s="102"/>
    </row>
    <row r="42" spans="1:14" x14ac:dyDescent="0.25">
      <c r="A42" s="69"/>
      <c r="B42" s="127" t="s">
        <v>15</v>
      </c>
      <c r="C42" s="110"/>
      <c r="D42" s="110"/>
      <c r="E42" s="110">
        <v>5000</v>
      </c>
      <c r="F42" s="110"/>
      <c r="G42" s="110"/>
      <c r="H42" s="110"/>
      <c r="I42" s="110"/>
      <c r="J42" s="110"/>
      <c r="K42" s="110"/>
      <c r="L42" s="111"/>
      <c r="M42" s="101"/>
      <c r="N42" s="102"/>
    </row>
    <row r="43" spans="1:14" x14ac:dyDescent="0.25">
      <c r="A43" s="25"/>
      <c r="B43" s="120" t="s">
        <v>32</v>
      </c>
      <c r="C43" s="108"/>
      <c r="D43" s="108"/>
      <c r="E43" s="108">
        <v>5000</v>
      </c>
      <c r="F43" s="108">
        <f t="shared" ref="F43:K44" si="16">E43</f>
        <v>5000</v>
      </c>
      <c r="G43" s="108">
        <f t="shared" si="16"/>
        <v>5000</v>
      </c>
      <c r="H43" s="108">
        <f t="shared" si="16"/>
        <v>5000</v>
      </c>
      <c r="I43" s="108">
        <f t="shared" si="16"/>
        <v>5000</v>
      </c>
      <c r="J43" s="108">
        <f t="shared" si="16"/>
        <v>5000</v>
      </c>
      <c r="K43" s="108">
        <f t="shared" si="16"/>
        <v>5000</v>
      </c>
      <c r="L43" s="109"/>
      <c r="M43" s="106">
        <f t="shared" ref="M43:M44" si="17">SUM(C43:K43)</f>
        <v>35000</v>
      </c>
      <c r="N43" s="102"/>
    </row>
    <row r="44" spans="1:14" x14ac:dyDescent="0.25">
      <c r="A44" s="25"/>
      <c r="B44" s="120" t="s">
        <v>33</v>
      </c>
      <c r="C44" s="108"/>
      <c r="D44" s="108"/>
      <c r="E44" s="108">
        <v>5000</v>
      </c>
      <c r="F44" s="108">
        <f t="shared" si="16"/>
        <v>5000</v>
      </c>
      <c r="G44" s="108">
        <f t="shared" si="16"/>
        <v>5000</v>
      </c>
      <c r="H44" s="108">
        <f t="shared" si="16"/>
        <v>5000</v>
      </c>
      <c r="I44" s="108">
        <f t="shared" si="16"/>
        <v>5000</v>
      </c>
      <c r="J44" s="108">
        <f t="shared" si="16"/>
        <v>5000</v>
      </c>
      <c r="K44" s="108">
        <f t="shared" si="16"/>
        <v>5000</v>
      </c>
      <c r="L44" s="109"/>
      <c r="M44" s="106">
        <f t="shared" si="17"/>
        <v>35000</v>
      </c>
      <c r="N44" s="102"/>
    </row>
    <row r="45" spans="1:14" x14ac:dyDescent="0.25">
      <c r="A45" s="25"/>
      <c r="B45" s="127" t="s">
        <v>31</v>
      </c>
      <c r="C45" s="110"/>
      <c r="D45" s="110"/>
      <c r="E45" s="110"/>
      <c r="F45" s="110"/>
      <c r="G45" s="110"/>
      <c r="H45" s="110"/>
      <c r="I45" s="110"/>
      <c r="J45" s="110"/>
      <c r="K45" s="110"/>
      <c r="L45" s="111"/>
      <c r="M45" s="101"/>
      <c r="N45" s="102"/>
    </row>
    <row r="46" spans="1:14" x14ac:dyDescent="0.25">
      <c r="A46" s="25"/>
      <c r="B46" s="120" t="s">
        <v>142</v>
      </c>
      <c r="C46" s="108"/>
      <c r="D46" s="108">
        <v>200000</v>
      </c>
      <c r="E46" s="108">
        <v>200000</v>
      </c>
      <c r="F46" s="108">
        <v>0</v>
      </c>
      <c r="G46" s="108">
        <f t="shared" ref="F46:K48" si="18">F46</f>
        <v>0</v>
      </c>
      <c r="H46" s="108">
        <f t="shared" si="18"/>
        <v>0</v>
      </c>
      <c r="I46" s="108">
        <f t="shared" si="18"/>
        <v>0</v>
      </c>
      <c r="J46" s="108">
        <f t="shared" si="18"/>
        <v>0</v>
      </c>
      <c r="K46" s="108">
        <f t="shared" si="18"/>
        <v>0</v>
      </c>
      <c r="L46" s="109"/>
      <c r="M46" s="106">
        <f t="shared" ref="M46:M48" si="19">SUM(C46:K46)</f>
        <v>400000</v>
      </c>
      <c r="N46" s="102"/>
    </row>
    <row r="47" spans="1:14" x14ac:dyDescent="0.25">
      <c r="A47" s="25"/>
      <c r="B47" s="120" t="s">
        <v>29</v>
      </c>
      <c r="C47" s="108"/>
      <c r="D47" s="108"/>
      <c r="E47" s="108">
        <v>20000</v>
      </c>
      <c r="F47" s="108">
        <f t="shared" si="18"/>
        <v>20000</v>
      </c>
      <c r="G47" s="108">
        <f t="shared" si="18"/>
        <v>20000</v>
      </c>
      <c r="H47" s="108">
        <f t="shared" si="18"/>
        <v>20000</v>
      </c>
      <c r="I47" s="108">
        <f t="shared" si="18"/>
        <v>20000</v>
      </c>
      <c r="J47" s="108">
        <f t="shared" si="18"/>
        <v>20000</v>
      </c>
      <c r="K47" s="108">
        <f t="shared" si="18"/>
        <v>20000</v>
      </c>
      <c r="L47" s="109"/>
      <c r="M47" s="106">
        <f t="shared" si="19"/>
        <v>140000</v>
      </c>
      <c r="N47" s="102"/>
    </row>
    <row r="48" spans="1:14" x14ac:dyDescent="0.25">
      <c r="A48" s="25"/>
      <c r="B48" s="120" t="s">
        <v>30</v>
      </c>
      <c r="C48" s="108"/>
      <c r="D48" s="108"/>
      <c r="E48" s="108">
        <v>20000</v>
      </c>
      <c r="F48" s="108">
        <f t="shared" si="18"/>
        <v>20000</v>
      </c>
      <c r="G48" s="108">
        <f t="shared" si="18"/>
        <v>20000</v>
      </c>
      <c r="H48" s="108">
        <f t="shared" si="18"/>
        <v>20000</v>
      </c>
      <c r="I48" s="108">
        <f t="shared" si="18"/>
        <v>20000</v>
      </c>
      <c r="J48" s="108">
        <f t="shared" si="18"/>
        <v>20000</v>
      </c>
      <c r="K48" s="108">
        <f t="shared" si="18"/>
        <v>20000</v>
      </c>
      <c r="L48" s="109"/>
      <c r="M48" s="106">
        <f t="shared" si="19"/>
        <v>140000</v>
      </c>
      <c r="N48" s="102"/>
    </row>
    <row r="49" spans="1:14" x14ac:dyDescent="0.25">
      <c r="A49" s="25"/>
      <c r="B49" s="127" t="s">
        <v>82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1"/>
      <c r="M49" s="101"/>
      <c r="N49" s="102"/>
    </row>
    <row r="50" spans="1:14" x14ac:dyDescent="0.25">
      <c r="A50" s="25"/>
      <c r="B50" s="129" t="s">
        <v>165</v>
      </c>
      <c r="C50" s="15">
        <v>100000</v>
      </c>
      <c r="D50" s="15">
        <v>100000</v>
      </c>
      <c r="E50" s="15">
        <v>0</v>
      </c>
      <c r="F50" s="108">
        <v>0</v>
      </c>
      <c r="G50" s="108">
        <f>F50</f>
        <v>0</v>
      </c>
      <c r="H50" s="108">
        <f>G50</f>
        <v>0</v>
      </c>
      <c r="I50" s="108">
        <f>H50</f>
        <v>0</v>
      </c>
      <c r="J50" s="108">
        <f>I50</f>
        <v>0</v>
      </c>
      <c r="K50" s="108">
        <f>J50</f>
        <v>0</v>
      </c>
      <c r="L50" s="109"/>
      <c r="M50" s="106">
        <f>SUM(C50:K50)</f>
        <v>200000</v>
      </c>
      <c r="N50" s="102"/>
    </row>
    <row r="51" spans="1:14" x14ac:dyDescent="0.25">
      <c r="A51" s="25"/>
      <c r="B51" s="127" t="s">
        <v>34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1"/>
      <c r="M51" s="101"/>
      <c r="N51" s="102"/>
    </row>
    <row r="52" spans="1:14" x14ac:dyDescent="0.25">
      <c r="A52" s="25"/>
      <c r="B52" s="129" t="s">
        <v>42</v>
      </c>
      <c r="C52" s="15"/>
      <c r="D52" s="15"/>
      <c r="E52" s="15">
        <v>2500</v>
      </c>
      <c r="F52" s="108">
        <f t="shared" ref="F52:K57" si="20">E52</f>
        <v>2500</v>
      </c>
      <c r="G52" s="108">
        <f t="shared" si="20"/>
        <v>2500</v>
      </c>
      <c r="H52" s="108">
        <f t="shared" si="20"/>
        <v>2500</v>
      </c>
      <c r="I52" s="108">
        <f t="shared" si="20"/>
        <v>2500</v>
      </c>
      <c r="J52" s="108">
        <f t="shared" si="20"/>
        <v>2500</v>
      </c>
      <c r="K52" s="108">
        <f t="shared" si="20"/>
        <v>2500</v>
      </c>
      <c r="L52" s="109"/>
      <c r="M52" s="106">
        <f t="shared" ref="M52:M59" si="21">SUM(C52:K52)</f>
        <v>17500</v>
      </c>
      <c r="N52" s="102"/>
    </row>
    <row r="53" spans="1:14" x14ac:dyDescent="0.25">
      <c r="A53" s="25"/>
      <c r="B53" s="120" t="s">
        <v>11</v>
      </c>
      <c r="C53" s="108"/>
      <c r="D53" s="108"/>
      <c r="E53" s="108">
        <v>2500</v>
      </c>
      <c r="F53" s="108">
        <f t="shared" si="20"/>
        <v>2500</v>
      </c>
      <c r="G53" s="108">
        <f t="shared" si="20"/>
        <v>2500</v>
      </c>
      <c r="H53" s="108">
        <f t="shared" si="20"/>
        <v>2500</v>
      </c>
      <c r="I53" s="108">
        <f t="shared" si="20"/>
        <v>2500</v>
      </c>
      <c r="J53" s="108">
        <f t="shared" si="20"/>
        <v>2500</v>
      </c>
      <c r="K53" s="108">
        <f t="shared" si="20"/>
        <v>2500</v>
      </c>
      <c r="L53" s="109"/>
      <c r="M53" s="106">
        <f t="shared" si="21"/>
        <v>17500</v>
      </c>
      <c r="N53" s="102"/>
    </row>
    <row r="54" spans="1:14" x14ac:dyDescent="0.25">
      <c r="A54" s="25"/>
      <c r="B54" s="120" t="s">
        <v>65</v>
      </c>
      <c r="C54" s="108"/>
      <c r="D54" s="108"/>
      <c r="E54" s="108">
        <v>1500</v>
      </c>
      <c r="F54" s="108">
        <f t="shared" si="20"/>
        <v>1500</v>
      </c>
      <c r="G54" s="108">
        <f t="shared" si="20"/>
        <v>1500</v>
      </c>
      <c r="H54" s="108">
        <f t="shared" si="20"/>
        <v>1500</v>
      </c>
      <c r="I54" s="108">
        <f t="shared" si="20"/>
        <v>1500</v>
      </c>
      <c r="J54" s="108">
        <f t="shared" si="20"/>
        <v>1500</v>
      </c>
      <c r="K54" s="108">
        <f t="shared" si="20"/>
        <v>1500</v>
      </c>
      <c r="L54" s="109"/>
      <c r="M54" s="106">
        <f t="shared" si="21"/>
        <v>10500</v>
      </c>
      <c r="N54" s="102"/>
    </row>
    <row r="55" spans="1:14" x14ac:dyDescent="0.25">
      <c r="A55" s="25"/>
      <c r="B55" s="129" t="s">
        <v>58</v>
      </c>
      <c r="C55" s="108"/>
      <c r="D55" s="108"/>
      <c r="E55" s="108">
        <v>3000</v>
      </c>
      <c r="F55" s="108">
        <f t="shared" si="20"/>
        <v>3000</v>
      </c>
      <c r="G55" s="108">
        <f t="shared" si="20"/>
        <v>3000</v>
      </c>
      <c r="H55" s="108">
        <f t="shared" si="20"/>
        <v>3000</v>
      </c>
      <c r="I55" s="108">
        <f t="shared" si="20"/>
        <v>3000</v>
      </c>
      <c r="J55" s="108">
        <f t="shared" si="20"/>
        <v>3000</v>
      </c>
      <c r="K55" s="108">
        <f t="shared" si="20"/>
        <v>3000</v>
      </c>
      <c r="L55" s="109"/>
      <c r="M55" s="106">
        <f t="shared" si="21"/>
        <v>21000</v>
      </c>
      <c r="N55" s="102"/>
    </row>
    <row r="56" spans="1:14" x14ac:dyDescent="0.25">
      <c r="A56" s="25"/>
      <c r="B56" s="129" t="s">
        <v>12</v>
      </c>
      <c r="C56" s="108"/>
      <c r="D56" s="108"/>
      <c r="E56" s="108">
        <v>4000</v>
      </c>
      <c r="F56" s="108">
        <f t="shared" si="20"/>
        <v>4000</v>
      </c>
      <c r="G56" s="108">
        <f t="shared" si="20"/>
        <v>4000</v>
      </c>
      <c r="H56" s="108">
        <f t="shared" si="20"/>
        <v>4000</v>
      </c>
      <c r="I56" s="108">
        <f t="shared" si="20"/>
        <v>4000</v>
      </c>
      <c r="J56" s="108">
        <f t="shared" si="20"/>
        <v>4000</v>
      </c>
      <c r="K56" s="108">
        <f t="shared" si="20"/>
        <v>4000</v>
      </c>
      <c r="L56" s="109"/>
      <c r="M56" s="106">
        <f t="shared" si="21"/>
        <v>28000</v>
      </c>
      <c r="N56" s="102"/>
    </row>
    <row r="57" spans="1:14" x14ac:dyDescent="0.25">
      <c r="A57" s="25"/>
      <c r="B57" s="129" t="s">
        <v>13</v>
      </c>
      <c r="C57" s="108"/>
      <c r="D57" s="108"/>
      <c r="E57" s="108">
        <v>4000</v>
      </c>
      <c r="F57" s="108">
        <f t="shared" si="20"/>
        <v>4000</v>
      </c>
      <c r="G57" s="108">
        <f t="shared" si="20"/>
        <v>4000</v>
      </c>
      <c r="H57" s="108">
        <f t="shared" si="20"/>
        <v>4000</v>
      </c>
      <c r="I57" s="108">
        <f t="shared" si="20"/>
        <v>4000</v>
      </c>
      <c r="J57" s="108">
        <f t="shared" si="20"/>
        <v>4000</v>
      </c>
      <c r="K57" s="108">
        <f t="shared" si="20"/>
        <v>4000</v>
      </c>
      <c r="L57" s="109"/>
      <c r="M57" s="106">
        <f t="shared" si="21"/>
        <v>28000</v>
      </c>
      <c r="N57" s="102"/>
    </row>
    <row r="58" spans="1:14" x14ac:dyDescent="0.25">
      <c r="A58" s="25"/>
      <c r="B58" s="130" t="s">
        <v>16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9"/>
      <c r="M58" s="106">
        <f t="shared" si="21"/>
        <v>0</v>
      </c>
      <c r="N58" s="102"/>
    </row>
    <row r="59" spans="1:14" x14ac:dyDescent="0.25">
      <c r="A59" s="25"/>
      <c r="B59" s="98" t="s">
        <v>36</v>
      </c>
      <c r="C59" s="305">
        <f>C32+C39+C41+SUM(C43:C44)+SUM(C46:C48)+C50+SUM(C52:C58)</f>
        <v>100000</v>
      </c>
      <c r="D59" s="305">
        <f t="shared" ref="D59:K59" si="22">D32+D39+D41+SUM(D43:D44)+SUM(D46:D48)+D50+SUM(D52:D58)</f>
        <v>437000</v>
      </c>
      <c r="E59" s="305">
        <f t="shared" si="22"/>
        <v>708454.5</v>
      </c>
      <c r="F59" s="305">
        <f t="shared" si="22"/>
        <v>1023395.1060000001</v>
      </c>
      <c r="G59" s="305">
        <f t="shared" si="22"/>
        <v>1488390.8044799999</v>
      </c>
      <c r="H59" s="305">
        <f t="shared" si="22"/>
        <v>1941781.796847</v>
      </c>
      <c r="I59" s="305">
        <f t="shared" si="22"/>
        <v>2171679.0264550261</v>
      </c>
      <c r="J59" s="305">
        <f t="shared" si="22"/>
        <v>2319008.2829605243</v>
      </c>
      <c r="K59" s="305">
        <f t="shared" si="22"/>
        <v>2375758.6164493402</v>
      </c>
      <c r="L59" s="306"/>
      <c r="M59" s="307">
        <f t="shared" si="21"/>
        <v>12565468.133191891</v>
      </c>
      <c r="N59" s="102"/>
    </row>
    <row r="60" spans="1:14" ht="15" thickBot="1" x14ac:dyDescent="0.3">
      <c r="A60" s="69"/>
      <c r="B60" s="131"/>
      <c r="C60" s="132"/>
      <c r="D60" s="132"/>
      <c r="E60" s="132"/>
      <c r="F60" s="132"/>
      <c r="G60" s="132"/>
      <c r="H60" s="132"/>
      <c r="I60" s="132"/>
      <c r="J60" s="132"/>
      <c r="K60" s="132"/>
      <c r="L60" s="133"/>
      <c r="M60" s="134"/>
      <c r="N60" s="135"/>
    </row>
    <row r="61" spans="1:14" ht="15" thickBot="1" x14ac:dyDescent="0.3">
      <c r="A61" s="69"/>
      <c r="B61" s="136" t="s">
        <v>41</v>
      </c>
      <c r="C61" s="137">
        <f t="shared" ref="C61:K61" si="23">+C59+C32</f>
        <v>100000</v>
      </c>
      <c r="D61" s="137">
        <f t="shared" si="23"/>
        <v>574000</v>
      </c>
      <c r="E61" s="137">
        <f t="shared" si="23"/>
        <v>1144409</v>
      </c>
      <c r="F61" s="137">
        <f t="shared" si="23"/>
        <v>1742682.4060000002</v>
      </c>
      <c r="G61" s="137">
        <f t="shared" si="23"/>
        <v>2346532.16848</v>
      </c>
      <c r="H61" s="137">
        <f t="shared" si="23"/>
        <v>2824472.4867670001</v>
      </c>
      <c r="I61" s="137">
        <f t="shared" si="23"/>
        <v>3079655.5220726263</v>
      </c>
      <c r="J61" s="137">
        <f t="shared" si="23"/>
        <v>3253029.1584466523</v>
      </c>
      <c r="K61" s="137">
        <f t="shared" si="23"/>
        <v>3336605.203200052</v>
      </c>
      <c r="L61" s="138"/>
      <c r="M61" s="139">
        <f>SUM(C61:K61)</f>
        <v>18401385.944966331</v>
      </c>
      <c r="N61" s="140"/>
    </row>
    <row r="62" spans="1:14" ht="15" thickTop="1" x14ac:dyDescent="0.25">
      <c r="A62" s="69"/>
      <c r="B62" s="34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95"/>
      <c r="N62" s="96"/>
    </row>
    <row r="63" spans="1:14" ht="15" thickBot="1" x14ac:dyDescent="0.3">
      <c r="A63" s="69"/>
      <c r="B63" s="34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95"/>
      <c r="N63" s="96"/>
    </row>
    <row r="64" spans="1:14" ht="15" thickBot="1" x14ac:dyDescent="0.3">
      <c r="A64" s="69"/>
      <c r="B64" s="364" t="s">
        <v>168</v>
      </c>
      <c r="C64" s="365"/>
      <c r="D64" s="365"/>
      <c r="E64" s="365">
        <f t="shared" ref="E64:K64" si="24">E21*$K$4</f>
        <v>0</v>
      </c>
      <c r="F64" s="365">
        <f t="shared" si="24"/>
        <v>0</v>
      </c>
      <c r="G64" s="365">
        <f t="shared" si="24"/>
        <v>0</v>
      </c>
      <c r="H64" s="365">
        <f t="shared" si="24"/>
        <v>0</v>
      </c>
      <c r="I64" s="365">
        <f t="shared" si="24"/>
        <v>0</v>
      </c>
      <c r="J64" s="365">
        <f t="shared" si="24"/>
        <v>0</v>
      </c>
      <c r="K64" s="365">
        <f t="shared" si="24"/>
        <v>0</v>
      </c>
      <c r="L64" s="365"/>
      <c r="M64" s="366">
        <f t="shared" ref="M64" si="25">SUM(C64:K64)</f>
        <v>0</v>
      </c>
      <c r="N64" s="96"/>
    </row>
    <row r="65" spans="1:14" x14ac:dyDescent="0.25">
      <c r="A65" s="25"/>
      <c r="B65" s="141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95"/>
      <c r="N65" s="96"/>
    </row>
    <row r="66" spans="1:14" ht="15" thickBot="1" x14ac:dyDescent="0.3">
      <c r="A66" s="25"/>
      <c r="B66" s="141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95"/>
      <c r="N66" s="96"/>
    </row>
    <row r="67" spans="1:14" ht="15" thickBot="1" x14ac:dyDescent="0.3">
      <c r="A67" s="142" t="s">
        <v>88</v>
      </c>
      <c r="B67" s="143"/>
      <c r="C67" s="144">
        <f t="shared" ref="C67:K67" si="26">C27-C61-C64</f>
        <v>-100000</v>
      </c>
      <c r="D67" s="144">
        <f t="shared" si="26"/>
        <v>-574000</v>
      </c>
      <c r="E67" s="144">
        <f t="shared" si="26"/>
        <v>-1144409</v>
      </c>
      <c r="F67" s="144">
        <f t="shared" si="26"/>
        <v>-1616074.6</v>
      </c>
      <c r="G67" s="144">
        <f t="shared" si="26"/>
        <v>-1998782.7279999999</v>
      </c>
      <c r="H67" s="144">
        <f t="shared" si="26"/>
        <v>-2152881.3798400001</v>
      </c>
      <c r="I67" s="144">
        <f t="shared" si="26"/>
        <v>-2203452.9912352003</v>
      </c>
      <c r="J67" s="144">
        <f t="shared" si="26"/>
        <v>-2255541.7509722561</v>
      </c>
      <c r="K67" s="144">
        <f t="shared" si="26"/>
        <v>-2309193.1735014236</v>
      </c>
      <c r="L67" s="145"/>
      <c r="M67" s="146">
        <f>SUM(E67:I67)</f>
        <v>-9115600.6990751997</v>
      </c>
      <c r="N67" s="147"/>
    </row>
    <row r="68" spans="1:14" ht="18" customHeight="1" x14ac:dyDescent="0.25">
      <c r="A68" s="30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27"/>
      <c r="N68" s="148"/>
    </row>
    <row r="69" spans="1:14" ht="18" customHeight="1" thickBot="1" x14ac:dyDescent="0.3">
      <c r="A69" s="30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27"/>
      <c r="N69" s="148"/>
    </row>
    <row r="70" spans="1:14" s="38" customFormat="1" ht="15.75" thickBot="1" x14ac:dyDescent="0.3">
      <c r="A70" s="30"/>
      <c r="B70" s="91"/>
      <c r="C70" s="92" t="s">
        <v>92</v>
      </c>
      <c r="D70" s="93">
        <f t="shared" ref="D70:K70" si="27">D21-D35*D21</f>
        <v>0</v>
      </c>
      <c r="E70" s="93">
        <f t="shared" si="27"/>
        <v>0</v>
      </c>
      <c r="F70" s="93">
        <f t="shared" si="27"/>
        <v>0</v>
      </c>
      <c r="G70" s="93">
        <f t="shared" si="27"/>
        <v>0</v>
      </c>
      <c r="H70" s="93">
        <f t="shared" si="27"/>
        <v>0</v>
      </c>
      <c r="I70" s="93">
        <f t="shared" si="27"/>
        <v>0</v>
      </c>
      <c r="J70" s="93">
        <f t="shared" si="27"/>
        <v>0</v>
      </c>
      <c r="K70" s="93">
        <f t="shared" si="27"/>
        <v>0</v>
      </c>
      <c r="L70" s="93"/>
      <c r="M70" s="94">
        <f>SUM(E70:K70)</f>
        <v>0</v>
      </c>
      <c r="N70" s="150"/>
    </row>
    <row r="71" spans="1:14" ht="6.6" customHeight="1" x14ac:dyDescent="0.25">
      <c r="A71" s="30"/>
      <c r="B71" s="30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30"/>
    </row>
    <row r="72" spans="1:14" ht="6.6" customHeight="1" x14ac:dyDescent="0.25">
      <c r="A72" s="30"/>
      <c r="B72" s="30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30"/>
    </row>
    <row r="73" spans="1:14" x14ac:dyDescent="0.25">
      <c r="A73" s="151" t="s">
        <v>84</v>
      </c>
      <c r="B73" s="30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30"/>
    </row>
    <row r="74" spans="1:14" ht="27.75" customHeight="1" x14ac:dyDescent="0.25">
      <c r="A74" s="30" t="s">
        <v>90</v>
      </c>
      <c r="B74" s="30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30"/>
    </row>
    <row r="75" spans="1:14" x14ac:dyDescent="0.25">
      <c r="A75" s="30" t="s">
        <v>93</v>
      </c>
      <c r="B75" s="30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30"/>
    </row>
    <row r="76" spans="1:14" x14ac:dyDescent="0.25">
      <c r="A76" s="30" t="s">
        <v>145</v>
      </c>
    </row>
  </sheetData>
  <mergeCells count="3">
    <mergeCell ref="F4:I4"/>
    <mergeCell ref="F3:I3"/>
    <mergeCell ref="F2:K2"/>
  </mergeCells>
  <conditionalFormatting sqref="L67:M67">
    <cfRule type="cellIs" dxfId="5" priority="7" operator="lessThan">
      <formula>0</formula>
    </cfRule>
  </conditionalFormatting>
  <conditionalFormatting sqref="C67">
    <cfRule type="cellIs" dxfId="4" priority="2" operator="lessThan">
      <formula>0</formula>
    </cfRule>
  </conditionalFormatting>
  <conditionalFormatting sqref="D67:K67">
    <cfRule type="cellIs" dxfId="3" priority="1" operator="lessThan">
      <formula>0</formula>
    </cfRule>
  </conditionalFormatting>
  <dataValidations count="2">
    <dataValidation type="list" allowBlank="1" showInputMessage="1" showErrorMessage="1" sqref="F4:I4" xr:uid="{9B14EE5B-B7C2-4B04-B206-1F9823242372}">
      <formula1>"Graduate - Master's, Graduate - PhD, Online Master's, Professional, Certificate"</formula1>
    </dataValidation>
    <dataValidation type="decimal" operator="lessThanOrEqual" allowBlank="1" showInputMessage="1" showErrorMessage="1" prompt="Allowable Revenue Share is 30%" sqref="K4" xr:uid="{84B9AADD-2BF0-4295-9503-09AFA3BCE2F2}">
      <formula1>0.3</formula1>
    </dataValidation>
  </dataValidations>
  <pageMargins left="0.2" right="0.2" top="0.25" bottom="0.25" header="0.3" footer="0.3"/>
  <pageSetup scale="57" orientation="landscape" r:id="rId1"/>
  <headerFooter scaleWithDoc="0"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CC3B9-E197-439E-98E6-B6DA47836DD2}">
  <sheetPr>
    <pageSetUpPr fitToPage="1"/>
  </sheetPr>
  <dimension ref="A1:N60"/>
  <sheetViews>
    <sheetView showGridLines="0" zoomScale="110" zoomScaleNormal="110" workbookViewId="0">
      <pane ySplit="8" topLeftCell="A9" activePane="bottomLeft" state="frozen"/>
      <selection pane="bottomLeft" activeCell="A2" sqref="A2"/>
    </sheetView>
  </sheetViews>
  <sheetFormatPr defaultColWidth="8.85546875" defaultRowHeight="14.25" x14ac:dyDescent="0.25"/>
  <cols>
    <col min="1" max="1" width="15.28515625" style="24" customWidth="1"/>
    <col min="2" max="2" width="59" style="24" customWidth="1"/>
    <col min="3" max="3" width="12.42578125" style="152" bestFit="1" customWidth="1"/>
    <col min="4" max="4" width="12.42578125" style="152" customWidth="1"/>
    <col min="5" max="5" width="11.42578125" style="152" customWidth="1"/>
    <col min="6" max="6" width="11.7109375" style="152" customWidth="1"/>
    <col min="7" max="8" width="12.140625" style="152" customWidth="1"/>
    <col min="9" max="11" width="14.140625" style="152" customWidth="1"/>
    <col min="12" max="12" width="4" style="152" customWidth="1"/>
    <col min="13" max="13" width="13.42578125" style="152" customWidth="1"/>
    <col min="14" max="14" width="26.7109375" style="24" customWidth="1"/>
    <col min="15" max="16384" width="8.85546875" style="24"/>
  </cols>
  <sheetData>
    <row r="1" spans="1:14" ht="18" x14ac:dyDescent="0.25">
      <c r="A1" s="20" t="s">
        <v>179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ht="15" thickBot="1" x14ac:dyDescent="0.3">
      <c r="A2" s="25"/>
      <c r="B2" s="26"/>
      <c r="C2" s="27"/>
      <c r="D2" s="27"/>
      <c r="E2" s="28"/>
      <c r="F2" s="383" t="s">
        <v>173</v>
      </c>
      <c r="G2" s="383"/>
      <c r="H2" s="383"/>
      <c r="I2" s="383"/>
      <c r="J2" s="383"/>
      <c r="K2" s="27"/>
      <c r="L2" s="27"/>
      <c r="M2" s="27"/>
      <c r="N2" s="29"/>
    </row>
    <row r="3" spans="1:14" ht="39" thickBot="1" x14ac:dyDescent="0.3">
      <c r="A3" s="10" t="s">
        <v>47</v>
      </c>
      <c r="B3" s="11" t="s">
        <v>163</v>
      </c>
      <c r="C3" s="27"/>
      <c r="D3" s="27"/>
      <c r="E3" s="27"/>
      <c r="F3" s="380" t="s">
        <v>50</v>
      </c>
      <c r="G3" s="381"/>
      <c r="H3" s="381"/>
      <c r="I3" s="381"/>
      <c r="J3" s="372" t="s">
        <v>147</v>
      </c>
      <c r="K3" s="27"/>
      <c r="L3" s="27"/>
      <c r="M3" s="27"/>
      <c r="N3" s="29"/>
    </row>
    <row r="4" spans="1:14" ht="15" thickBot="1" x14ac:dyDescent="0.3">
      <c r="A4" s="10" t="s">
        <v>48</v>
      </c>
      <c r="B4" s="11" t="s">
        <v>162</v>
      </c>
      <c r="C4" s="26"/>
      <c r="D4" s="26"/>
      <c r="E4" s="31"/>
      <c r="F4" s="377" t="s">
        <v>169</v>
      </c>
      <c r="G4" s="378"/>
      <c r="H4" s="378"/>
      <c r="I4" s="379"/>
      <c r="J4" s="373">
        <v>4</v>
      </c>
      <c r="K4" s="32"/>
      <c r="L4" s="32"/>
      <c r="M4" s="27"/>
      <c r="N4" s="29"/>
    </row>
    <row r="5" spans="1:14" ht="15" thickBot="1" x14ac:dyDescent="0.3">
      <c r="A5" s="10" t="s">
        <v>46</v>
      </c>
      <c r="B5" s="12" t="s">
        <v>149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</row>
    <row r="6" spans="1:14" ht="15" thickBot="1" x14ac:dyDescent="0.3">
      <c r="A6" s="10" t="s">
        <v>49</v>
      </c>
      <c r="B6" s="13" t="s">
        <v>112</v>
      </c>
      <c r="C6" s="33" t="s">
        <v>40</v>
      </c>
      <c r="D6" s="33" t="s">
        <v>40</v>
      </c>
      <c r="E6" s="27"/>
      <c r="F6" s="27"/>
      <c r="G6" s="27"/>
      <c r="H6" s="27"/>
      <c r="I6" s="27"/>
      <c r="J6" s="27"/>
      <c r="K6" s="27"/>
      <c r="L6" s="27"/>
      <c r="M6" s="27"/>
      <c r="N6" s="29"/>
    </row>
    <row r="7" spans="1:14" s="38" customFormat="1" ht="15.75" thickBot="1" x14ac:dyDescent="0.3">
      <c r="A7" s="10"/>
      <c r="B7" s="34"/>
      <c r="C7" s="35" t="s">
        <v>119</v>
      </c>
      <c r="D7" s="35" t="s">
        <v>17</v>
      </c>
      <c r="E7" s="36" t="s">
        <v>1</v>
      </c>
      <c r="F7" s="36" t="s">
        <v>2</v>
      </c>
      <c r="G7" s="36" t="s">
        <v>3</v>
      </c>
      <c r="H7" s="36" t="s">
        <v>4</v>
      </c>
      <c r="I7" s="36" t="s">
        <v>5</v>
      </c>
      <c r="J7" s="36" t="s">
        <v>128</v>
      </c>
      <c r="K7" s="36" t="s">
        <v>129</v>
      </c>
      <c r="L7" s="37"/>
      <c r="M7" s="36" t="s">
        <v>150</v>
      </c>
      <c r="N7" s="362" t="s">
        <v>6</v>
      </c>
    </row>
    <row r="8" spans="1:14" s="38" customFormat="1" ht="15.75" thickBot="1" x14ac:dyDescent="0.3">
      <c r="A8" s="10"/>
      <c r="B8" s="39" t="s">
        <v>45</v>
      </c>
      <c r="C8" s="40" t="s">
        <v>115</v>
      </c>
      <c r="D8" s="40" t="s">
        <v>116</v>
      </c>
      <c r="E8" s="41" t="s">
        <v>117</v>
      </c>
      <c r="F8" s="41" t="s">
        <v>120</v>
      </c>
      <c r="G8" s="41" t="s">
        <v>121</v>
      </c>
      <c r="H8" s="41" t="s">
        <v>122</v>
      </c>
      <c r="I8" s="41" t="s">
        <v>124</v>
      </c>
      <c r="J8" s="41" t="s">
        <v>123</v>
      </c>
      <c r="K8" s="41" t="s">
        <v>130</v>
      </c>
      <c r="L8" s="42"/>
      <c r="M8" s="36" t="s">
        <v>9</v>
      </c>
      <c r="N8" s="363"/>
    </row>
    <row r="9" spans="1:14" x14ac:dyDescent="0.25">
      <c r="A9" s="43" t="s">
        <v>159</v>
      </c>
      <c r="B9" s="351" t="s">
        <v>161</v>
      </c>
      <c r="C9" s="44"/>
      <c r="D9" s="44"/>
      <c r="E9" s="44"/>
      <c r="F9" s="44"/>
      <c r="G9" s="45"/>
      <c r="H9" s="45"/>
      <c r="I9" s="45"/>
      <c r="J9" s="45"/>
      <c r="K9" s="45"/>
      <c r="L9" s="45"/>
      <c r="M9" s="46"/>
      <c r="N9" s="361"/>
    </row>
    <row r="10" spans="1:14" x14ac:dyDescent="0.25">
      <c r="A10" s="48"/>
      <c r="B10" s="49"/>
      <c r="C10" s="50"/>
      <c r="D10" s="50"/>
      <c r="E10" s="50"/>
      <c r="F10" s="50"/>
      <c r="G10" s="51"/>
      <c r="H10" s="51"/>
      <c r="I10" s="51"/>
      <c r="J10" s="51"/>
      <c r="K10" s="51"/>
      <c r="L10" s="51"/>
      <c r="M10" s="52"/>
      <c r="N10" s="53"/>
    </row>
    <row r="11" spans="1:14" s="59" customFormat="1" x14ac:dyDescent="0.25">
      <c r="A11" s="54" t="s">
        <v>10</v>
      </c>
      <c r="B11" s="55" t="s">
        <v>125</v>
      </c>
      <c r="C11" s="284"/>
      <c r="D11" s="285"/>
      <c r="E11" s="56">
        <v>10</v>
      </c>
      <c r="F11" s="56">
        <v>10</v>
      </c>
      <c r="G11" s="56">
        <v>10</v>
      </c>
      <c r="H11" s="56">
        <v>10</v>
      </c>
      <c r="I11" s="56"/>
      <c r="J11" s="56"/>
      <c r="K11" s="56"/>
      <c r="L11" s="57"/>
      <c r="M11" s="301"/>
      <c r="N11" s="58"/>
    </row>
    <row r="12" spans="1:14" s="59" customFormat="1" x14ac:dyDescent="0.25">
      <c r="A12" s="54"/>
      <c r="B12" s="55" t="s">
        <v>126</v>
      </c>
      <c r="C12" s="286"/>
      <c r="D12" s="287"/>
      <c r="E12" s="56"/>
      <c r="F12" s="56">
        <v>15</v>
      </c>
      <c r="G12" s="56">
        <v>15</v>
      </c>
      <c r="H12" s="56">
        <v>15</v>
      </c>
      <c r="I12" s="56">
        <v>15</v>
      </c>
      <c r="J12" s="56"/>
      <c r="K12" s="56"/>
      <c r="L12" s="57"/>
      <c r="M12" s="300"/>
      <c r="N12" s="58"/>
    </row>
    <row r="13" spans="1:14" s="59" customFormat="1" x14ac:dyDescent="0.25">
      <c r="A13" s="54"/>
      <c r="B13" s="55" t="s">
        <v>127</v>
      </c>
      <c r="C13" s="286"/>
      <c r="D13" s="287"/>
      <c r="E13" s="56"/>
      <c r="F13" s="56"/>
      <c r="G13" s="56">
        <v>20</v>
      </c>
      <c r="H13" s="56">
        <v>20</v>
      </c>
      <c r="I13" s="56">
        <v>20</v>
      </c>
      <c r="J13" s="56">
        <v>20</v>
      </c>
      <c r="K13" s="56"/>
      <c r="L13" s="57"/>
      <c r="M13" s="300"/>
      <c r="N13" s="58"/>
    </row>
    <row r="14" spans="1:14" s="59" customFormat="1" x14ac:dyDescent="0.25">
      <c r="A14" s="54"/>
      <c r="B14" s="55" t="s">
        <v>131</v>
      </c>
      <c r="C14" s="286"/>
      <c r="D14" s="287"/>
      <c r="E14" s="56"/>
      <c r="F14" s="56"/>
      <c r="G14" s="56"/>
      <c r="H14" s="56">
        <v>20</v>
      </c>
      <c r="I14" s="56">
        <v>20</v>
      </c>
      <c r="J14" s="56">
        <v>20</v>
      </c>
      <c r="K14" s="56">
        <v>20</v>
      </c>
      <c r="L14" s="57"/>
      <c r="M14" s="300"/>
      <c r="N14" s="58"/>
    </row>
    <row r="15" spans="1:14" s="59" customFormat="1" x14ac:dyDescent="0.25">
      <c r="A15" s="54"/>
      <c r="B15" s="55" t="s">
        <v>83</v>
      </c>
      <c r="C15" s="286"/>
      <c r="D15" s="287"/>
      <c r="E15" s="56"/>
      <c r="F15" s="56"/>
      <c r="G15" s="56"/>
      <c r="H15" s="56"/>
      <c r="I15" s="56">
        <v>20</v>
      </c>
      <c r="J15" s="56">
        <v>40</v>
      </c>
      <c r="K15" s="56">
        <v>60</v>
      </c>
      <c r="L15" s="57"/>
      <c r="M15" s="300"/>
      <c r="N15" s="58"/>
    </row>
    <row r="16" spans="1:14" s="59" customFormat="1" x14ac:dyDescent="0.25">
      <c r="A16" s="54"/>
      <c r="B16" s="60" t="s">
        <v>139</v>
      </c>
      <c r="C16" s="288"/>
      <c r="D16" s="289"/>
      <c r="E16" s="61">
        <f>SUM(E11:E15)</f>
        <v>10</v>
      </c>
      <c r="F16" s="61">
        <f t="shared" ref="F16:K16" si="0">SUM(F11:F15)</f>
        <v>25</v>
      </c>
      <c r="G16" s="61">
        <f t="shared" si="0"/>
        <v>45</v>
      </c>
      <c r="H16" s="61">
        <f t="shared" si="0"/>
        <v>65</v>
      </c>
      <c r="I16" s="61">
        <f t="shared" si="0"/>
        <v>75</v>
      </c>
      <c r="J16" s="61">
        <f t="shared" si="0"/>
        <v>80</v>
      </c>
      <c r="K16" s="61">
        <f t="shared" si="0"/>
        <v>80</v>
      </c>
      <c r="L16" s="62"/>
      <c r="M16" s="302"/>
      <c r="N16" s="58"/>
    </row>
    <row r="17" spans="1:14" x14ac:dyDescent="0.25">
      <c r="A17" s="48"/>
      <c r="B17" s="49"/>
      <c r="C17" s="63"/>
      <c r="D17" s="63"/>
      <c r="E17" s="63"/>
      <c r="F17" s="63"/>
      <c r="G17" s="64"/>
      <c r="H17" s="64"/>
      <c r="I17" s="64"/>
      <c r="J17" s="64"/>
      <c r="K17" s="64"/>
      <c r="L17" s="64"/>
      <c r="M17" s="300"/>
      <c r="N17" s="58"/>
    </row>
    <row r="18" spans="1:14" s="59" customFormat="1" x14ac:dyDescent="0.25">
      <c r="A18" s="10" t="s">
        <v>0</v>
      </c>
      <c r="B18" s="66" t="s">
        <v>89</v>
      </c>
      <c r="C18" s="290"/>
      <c r="D18" s="359">
        <v>63500</v>
      </c>
      <c r="E18" s="360">
        <f>D18*(1+E19)</f>
        <v>65405</v>
      </c>
      <c r="F18" s="360">
        <f>E18*(1+F19)</f>
        <v>67367.150000000009</v>
      </c>
      <c r="G18" s="360">
        <f t="shared" ref="G18:K18" si="1">F18*(1+G19)</f>
        <v>69388.164500000014</v>
      </c>
      <c r="H18" s="360">
        <f t="shared" si="1"/>
        <v>71469.809435000017</v>
      </c>
      <c r="I18" s="360">
        <f t="shared" si="1"/>
        <v>73613.903718050016</v>
      </c>
      <c r="J18" s="360">
        <f t="shared" si="1"/>
        <v>75822.320829591525</v>
      </c>
      <c r="K18" s="360">
        <f t="shared" si="1"/>
        <v>78096.990454479266</v>
      </c>
      <c r="L18" s="68"/>
      <c r="M18" s="300"/>
      <c r="N18" s="58"/>
    </row>
    <row r="19" spans="1:14" s="59" customFormat="1" x14ac:dyDescent="0.25">
      <c r="A19" s="69"/>
      <c r="B19" s="70" t="s">
        <v>86</v>
      </c>
      <c r="C19" s="293"/>
      <c r="D19" s="295"/>
      <c r="E19" s="71">
        <v>0.03</v>
      </c>
      <c r="F19" s="71">
        <v>0.03</v>
      </c>
      <c r="G19" s="71">
        <v>0.03</v>
      </c>
      <c r="H19" s="71">
        <v>0.03</v>
      </c>
      <c r="I19" s="71">
        <v>0.03</v>
      </c>
      <c r="J19" s="71">
        <v>0.03</v>
      </c>
      <c r="K19" s="71">
        <v>0.03</v>
      </c>
      <c r="L19" s="72"/>
      <c r="M19" s="300"/>
      <c r="N19" s="58"/>
    </row>
    <row r="20" spans="1:14" s="59" customFormat="1" x14ac:dyDescent="0.25">
      <c r="A20" s="10"/>
      <c r="B20" s="55" t="s">
        <v>81</v>
      </c>
      <c r="C20" s="294"/>
      <c r="D20" s="296"/>
      <c r="E20" s="56"/>
      <c r="F20" s="56"/>
      <c r="G20" s="56"/>
      <c r="H20" s="56"/>
      <c r="I20" s="56"/>
      <c r="J20" s="56"/>
      <c r="K20" s="56"/>
      <c r="L20" s="57"/>
      <c r="M20" s="303"/>
      <c r="N20" s="58"/>
    </row>
    <row r="21" spans="1:14" x14ac:dyDescent="0.25">
      <c r="A21" s="69"/>
      <c r="B21" s="73" t="s">
        <v>174</v>
      </c>
      <c r="C21" s="291"/>
      <c r="D21" s="292"/>
      <c r="E21" s="74"/>
      <c r="F21" s="74"/>
      <c r="G21" s="74"/>
      <c r="H21" s="74"/>
      <c r="I21" s="74"/>
      <c r="J21" s="74"/>
      <c r="K21" s="74"/>
      <c r="L21" s="75"/>
      <c r="M21" s="76">
        <f>SUM(E21:K21)</f>
        <v>0</v>
      </c>
      <c r="N21" s="58"/>
    </row>
    <row r="22" spans="1:14" s="80" customFormat="1" x14ac:dyDescent="0.25">
      <c r="A22" s="77"/>
      <c r="B22" s="78"/>
      <c r="C22" s="64"/>
      <c r="D22" s="64"/>
      <c r="E22" s="79"/>
      <c r="F22" s="79"/>
      <c r="G22" s="79"/>
      <c r="H22" s="79"/>
      <c r="I22" s="79"/>
      <c r="J22" s="79"/>
      <c r="K22" s="79"/>
      <c r="L22" s="79"/>
      <c r="M22" s="65"/>
      <c r="N22" s="58"/>
    </row>
    <row r="23" spans="1:14" s="38" customFormat="1" ht="15" x14ac:dyDescent="0.25">
      <c r="A23" s="10"/>
      <c r="B23" s="87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9"/>
      <c r="N23" s="90"/>
    </row>
    <row r="24" spans="1:14" x14ac:dyDescent="0.25">
      <c r="A24" s="281" t="s">
        <v>7</v>
      </c>
      <c r="B24" s="282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97"/>
      <c r="N24" s="47"/>
    </row>
    <row r="25" spans="1:14" x14ac:dyDescent="0.25">
      <c r="A25" s="48" t="s">
        <v>14</v>
      </c>
      <c r="B25" s="98" t="s">
        <v>8</v>
      </c>
      <c r="C25" s="99"/>
      <c r="D25" s="99"/>
      <c r="E25" s="99"/>
      <c r="F25" s="99"/>
      <c r="G25" s="99"/>
      <c r="H25" s="99"/>
      <c r="I25" s="99"/>
      <c r="J25" s="99"/>
      <c r="K25" s="99"/>
      <c r="L25" s="100"/>
      <c r="M25" s="101"/>
      <c r="N25" s="102"/>
    </row>
    <row r="26" spans="1:14" x14ac:dyDescent="0.25">
      <c r="A26" s="69"/>
      <c r="B26" s="103" t="s">
        <v>143</v>
      </c>
      <c r="C26" s="104"/>
      <c r="D26" s="104">
        <f>Personnel!G45</f>
        <v>137000</v>
      </c>
      <c r="E26" s="104">
        <f>Personnel!I45</f>
        <v>435954.5</v>
      </c>
      <c r="F26" s="104">
        <f>Personnel!K45</f>
        <v>719287.3</v>
      </c>
      <c r="G26" s="104">
        <f>Personnel!M45</f>
        <v>858141.36399999994</v>
      </c>
      <c r="H26" s="104">
        <f>Personnel!O45</f>
        <v>882690.68991999992</v>
      </c>
      <c r="I26" s="104">
        <f>Personnel!Q45</f>
        <v>907976.49561760004</v>
      </c>
      <c r="J26" s="104">
        <f>Personnel!S45</f>
        <v>934020.87548612803</v>
      </c>
      <c r="K26" s="104">
        <f>Personnel!U45</f>
        <v>960846.58675071178</v>
      </c>
      <c r="L26" s="105"/>
      <c r="M26" s="106">
        <f>SUM(C26:K26)</f>
        <v>5835917.8117744401</v>
      </c>
      <c r="N26" s="102"/>
    </row>
    <row r="27" spans="1:14" x14ac:dyDescent="0.25">
      <c r="A27" s="25"/>
      <c r="B27" s="107" t="s">
        <v>35</v>
      </c>
      <c r="C27" s="104"/>
      <c r="D27" s="104">
        <f t="shared" ref="D27:K27" si="2">D26</f>
        <v>137000</v>
      </c>
      <c r="E27" s="104">
        <f t="shared" si="2"/>
        <v>435954.5</v>
      </c>
      <c r="F27" s="104">
        <f t="shared" si="2"/>
        <v>719287.3</v>
      </c>
      <c r="G27" s="104">
        <f t="shared" si="2"/>
        <v>858141.36399999994</v>
      </c>
      <c r="H27" s="104">
        <f t="shared" si="2"/>
        <v>882690.68991999992</v>
      </c>
      <c r="I27" s="104">
        <f t="shared" si="2"/>
        <v>907976.49561760004</v>
      </c>
      <c r="J27" s="104">
        <f t="shared" si="2"/>
        <v>934020.87548612803</v>
      </c>
      <c r="K27" s="104">
        <f t="shared" si="2"/>
        <v>960846.58675071178</v>
      </c>
      <c r="L27" s="105"/>
      <c r="M27" s="106">
        <f>SUM(C27:K27)</f>
        <v>5835917.8117744401</v>
      </c>
      <c r="N27" s="102"/>
    </row>
    <row r="28" spans="1:14" x14ac:dyDescent="0.25">
      <c r="A28" s="25"/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95"/>
      <c r="N28" s="96"/>
    </row>
    <row r="29" spans="1:14" x14ac:dyDescent="0.25">
      <c r="A29" s="25"/>
      <c r="B29" s="98" t="s">
        <v>144</v>
      </c>
      <c r="C29" s="99"/>
      <c r="D29" s="99"/>
      <c r="E29" s="99"/>
      <c r="F29" s="99"/>
      <c r="G29" s="99"/>
      <c r="H29" s="99"/>
      <c r="I29" s="99"/>
      <c r="J29" s="99"/>
      <c r="K29" s="99"/>
      <c r="L29" s="100"/>
      <c r="M29" s="101"/>
      <c r="N29" s="102"/>
    </row>
    <row r="30" spans="1:14" x14ac:dyDescent="0.25">
      <c r="A30" s="25"/>
      <c r="B30" s="103" t="s">
        <v>171</v>
      </c>
      <c r="C30" s="108"/>
      <c r="D30" s="108"/>
      <c r="E30" s="108">
        <v>1000</v>
      </c>
      <c r="F30" s="108">
        <f t="shared" ref="F30:K30" si="3">E30</f>
        <v>1000</v>
      </c>
      <c r="G30" s="108">
        <f t="shared" si="3"/>
        <v>1000</v>
      </c>
      <c r="H30" s="108">
        <f t="shared" si="3"/>
        <v>1000</v>
      </c>
      <c r="I30" s="108">
        <f t="shared" si="3"/>
        <v>1000</v>
      </c>
      <c r="J30" s="108">
        <f t="shared" si="3"/>
        <v>1000</v>
      </c>
      <c r="K30" s="108">
        <f t="shared" si="3"/>
        <v>1000</v>
      </c>
      <c r="L30" s="109"/>
      <c r="M30" s="106">
        <f>SUM(C30:K30)</f>
        <v>7000</v>
      </c>
      <c r="N30" s="102"/>
    </row>
    <row r="31" spans="1:14" x14ac:dyDescent="0.25">
      <c r="A31" s="69"/>
      <c r="B31" s="127" t="s">
        <v>15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1"/>
      <c r="M31" s="101"/>
      <c r="N31" s="102"/>
    </row>
    <row r="32" spans="1:14" x14ac:dyDescent="0.25">
      <c r="A32" s="25"/>
      <c r="B32" s="120" t="s">
        <v>32</v>
      </c>
      <c r="C32" s="108"/>
      <c r="D32" s="108"/>
      <c r="E32" s="108">
        <v>5000</v>
      </c>
      <c r="F32" s="108">
        <f t="shared" ref="F32:K33" si="4">E32</f>
        <v>5000</v>
      </c>
      <c r="G32" s="108">
        <f t="shared" si="4"/>
        <v>5000</v>
      </c>
      <c r="H32" s="108">
        <f t="shared" si="4"/>
        <v>5000</v>
      </c>
      <c r="I32" s="108">
        <f t="shared" si="4"/>
        <v>5000</v>
      </c>
      <c r="J32" s="108">
        <f t="shared" si="4"/>
        <v>5000</v>
      </c>
      <c r="K32" s="108">
        <f t="shared" si="4"/>
        <v>5000</v>
      </c>
      <c r="L32" s="109"/>
      <c r="M32" s="106">
        <f t="shared" ref="M32:M33" si="5">SUM(C32:K32)</f>
        <v>35000</v>
      </c>
      <c r="N32" s="102"/>
    </row>
    <row r="33" spans="1:14" x14ac:dyDescent="0.25">
      <c r="A33" s="25"/>
      <c r="B33" s="120" t="s">
        <v>33</v>
      </c>
      <c r="C33" s="108"/>
      <c r="D33" s="108"/>
      <c r="E33" s="108">
        <v>5000</v>
      </c>
      <c r="F33" s="108">
        <f t="shared" si="4"/>
        <v>5000</v>
      </c>
      <c r="G33" s="108">
        <f t="shared" si="4"/>
        <v>5000</v>
      </c>
      <c r="H33" s="108">
        <f t="shared" si="4"/>
        <v>5000</v>
      </c>
      <c r="I33" s="108">
        <f t="shared" si="4"/>
        <v>5000</v>
      </c>
      <c r="J33" s="108">
        <f t="shared" si="4"/>
        <v>5000</v>
      </c>
      <c r="K33" s="108">
        <f t="shared" si="4"/>
        <v>5000</v>
      </c>
      <c r="L33" s="109"/>
      <c r="M33" s="106">
        <f t="shared" si="5"/>
        <v>35000</v>
      </c>
      <c r="N33" s="102"/>
    </row>
    <row r="34" spans="1:14" x14ac:dyDescent="0.25">
      <c r="A34" s="25"/>
      <c r="B34" s="127" t="s">
        <v>31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1"/>
      <c r="M34" s="101"/>
      <c r="N34" s="102"/>
    </row>
    <row r="35" spans="1:14" x14ac:dyDescent="0.25">
      <c r="A35" s="25"/>
      <c r="B35" s="120" t="s">
        <v>142</v>
      </c>
      <c r="C35" s="108"/>
      <c r="D35" s="108">
        <v>200000</v>
      </c>
      <c r="E35" s="108">
        <v>200000</v>
      </c>
      <c r="F35" s="108">
        <v>0</v>
      </c>
      <c r="G35" s="108">
        <f t="shared" ref="F35:K37" si="6">F35</f>
        <v>0</v>
      </c>
      <c r="H35" s="108">
        <f t="shared" si="6"/>
        <v>0</v>
      </c>
      <c r="I35" s="108">
        <f t="shared" si="6"/>
        <v>0</v>
      </c>
      <c r="J35" s="108">
        <f t="shared" si="6"/>
        <v>0</v>
      </c>
      <c r="K35" s="108">
        <f t="shared" si="6"/>
        <v>0</v>
      </c>
      <c r="L35" s="109"/>
      <c r="M35" s="106">
        <f t="shared" ref="M35:M37" si="7">SUM(C35:K35)</f>
        <v>400000</v>
      </c>
      <c r="N35" s="102"/>
    </row>
    <row r="36" spans="1:14" x14ac:dyDescent="0.25">
      <c r="A36" s="25"/>
      <c r="B36" s="120" t="s">
        <v>29</v>
      </c>
      <c r="C36" s="108"/>
      <c r="D36" s="108"/>
      <c r="E36" s="108">
        <v>20000</v>
      </c>
      <c r="F36" s="108">
        <f t="shared" si="6"/>
        <v>20000</v>
      </c>
      <c r="G36" s="108">
        <f t="shared" si="6"/>
        <v>20000</v>
      </c>
      <c r="H36" s="108">
        <f t="shared" si="6"/>
        <v>20000</v>
      </c>
      <c r="I36" s="108">
        <f t="shared" si="6"/>
        <v>20000</v>
      </c>
      <c r="J36" s="108">
        <f t="shared" si="6"/>
        <v>20000</v>
      </c>
      <c r="K36" s="108">
        <f t="shared" si="6"/>
        <v>20000</v>
      </c>
      <c r="L36" s="109"/>
      <c r="M36" s="106">
        <f t="shared" si="7"/>
        <v>140000</v>
      </c>
      <c r="N36" s="102"/>
    </row>
    <row r="37" spans="1:14" x14ac:dyDescent="0.25">
      <c r="A37" s="25"/>
      <c r="B37" s="120" t="s">
        <v>30</v>
      </c>
      <c r="C37" s="108"/>
      <c r="D37" s="108"/>
      <c r="E37" s="108">
        <v>20000</v>
      </c>
      <c r="F37" s="108">
        <f t="shared" si="6"/>
        <v>20000</v>
      </c>
      <c r="G37" s="108">
        <f t="shared" si="6"/>
        <v>20000</v>
      </c>
      <c r="H37" s="108">
        <f t="shared" si="6"/>
        <v>20000</v>
      </c>
      <c r="I37" s="108">
        <f t="shared" si="6"/>
        <v>20000</v>
      </c>
      <c r="J37" s="108">
        <f t="shared" si="6"/>
        <v>20000</v>
      </c>
      <c r="K37" s="108">
        <f t="shared" si="6"/>
        <v>20000</v>
      </c>
      <c r="L37" s="109"/>
      <c r="M37" s="106">
        <f t="shared" si="7"/>
        <v>140000</v>
      </c>
      <c r="N37" s="102"/>
    </row>
    <row r="38" spans="1:14" x14ac:dyDescent="0.25">
      <c r="A38" s="25"/>
      <c r="B38" s="127" t="s">
        <v>82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1"/>
      <c r="M38" s="101"/>
      <c r="N38" s="102"/>
    </row>
    <row r="39" spans="1:14" x14ac:dyDescent="0.25">
      <c r="A39" s="25"/>
      <c r="B39" s="128" t="s">
        <v>69</v>
      </c>
      <c r="C39" s="15">
        <v>100000</v>
      </c>
      <c r="D39" s="15"/>
      <c r="E39" s="15">
        <v>0</v>
      </c>
      <c r="F39" s="108">
        <v>0</v>
      </c>
      <c r="G39" s="108">
        <f>F39</f>
        <v>0</v>
      </c>
      <c r="H39" s="108">
        <f>G39</f>
        <v>0</v>
      </c>
      <c r="I39" s="108">
        <f>H39</f>
        <v>0</v>
      </c>
      <c r="J39" s="108">
        <f>I39</f>
        <v>0</v>
      </c>
      <c r="K39" s="108">
        <f>J39</f>
        <v>0</v>
      </c>
      <c r="L39" s="109"/>
      <c r="M39" s="106">
        <f>SUM(C39:K39)</f>
        <v>100000</v>
      </c>
      <c r="N39" s="102"/>
    </row>
    <row r="40" spans="1:14" x14ac:dyDescent="0.25">
      <c r="A40" s="25"/>
      <c r="B40" s="127" t="s">
        <v>34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1"/>
      <c r="M40" s="101"/>
      <c r="N40" s="102"/>
    </row>
    <row r="41" spans="1:14" x14ac:dyDescent="0.25">
      <c r="A41" s="25"/>
      <c r="B41" s="129" t="s">
        <v>42</v>
      </c>
      <c r="C41" s="15"/>
      <c r="D41" s="15"/>
      <c r="E41" s="15">
        <v>2500</v>
      </c>
      <c r="F41" s="108">
        <f t="shared" ref="F41:K46" si="8">E41</f>
        <v>2500</v>
      </c>
      <c r="G41" s="108">
        <f t="shared" si="8"/>
        <v>2500</v>
      </c>
      <c r="H41" s="108">
        <f t="shared" si="8"/>
        <v>2500</v>
      </c>
      <c r="I41" s="108">
        <f t="shared" si="8"/>
        <v>2500</v>
      </c>
      <c r="J41" s="108">
        <f t="shared" si="8"/>
        <v>2500</v>
      </c>
      <c r="K41" s="108">
        <f t="shared" si="8"/>
        <v>2500</v>
      </c>
      <c r="L41" s="109"/>
      <c r="M41" s="106">
        <f t="shared" ref="M41:M48" si="9">SUM(C41:K41)</f>
        <v>17500</v>
      </c>
      <c r="N41" s="102"/>
    </row>
    <row r="42" spans="1:14" x14ac:dyDescent="0.25">
      <c r="A42" s="25"/>
      <c r="B42" s="120" t="s">
        <v>11</v>
      </c>
      <c r="C42" s="108"/>
      <c r="D42" s="108"/>
      <c r="E42" s="108">
        <v>2500</v>
      </c>
      <c r="F42" s="108">
        <f t="shared" si="8"/>
        <v>2500</v>
      </c>
      <c r="G42" s="108">
        <f t="shared" si="8"/>
        <v>2500</v>
      </c>
      <c r="H42" s="108">
        <f t="shared" si="8"/>
        <v>2500</v>
      </c>
      <c r="I42" s="108">
        <f t="shared" si="8"/>
        <v>2500</v>
      </c>
      <c r="J42" s="108">
        <f t="shared" si="8"/>
        <v>2500</v>
      </c>
      <c r="K42" s="108">
        <f t="shared" si="8"/>
        <v>2500</v>
      </c>
      <c r="L42" s="109"/>
      <c r="M42" s="106">
        <f t="shared" si="9"/>
        <v>17500</v>
      </c>
      <c r="N42" s="102"/>
    </row>
    <row r="43" spans="1:14" x14ac:dyDescent="0.25">
      <c r="A43" s="25"/>
      <c r="B43" s="120" t="s">
        <v>65</v>
      </c>
      <c r="C43" s="108"/>
      <c r="D43" s="108"/>
      <c r="E43" s="108">
        <v>1500</v>
      </c>
      <c r="F43" s="108">
        <f t="shared" si="8"/>
        <v>1500</v>
      </c>
      <c r="G43" s="108">
        <f t="shared" si="8"/>
        <v>1500</v>
      </c>
      <c r="H43" s="108">
        <f t="shared" si="8"/>
        <v>1500</v>
      </c>
      <c r="I43" s="108">
        <f t="shared" si="8"/>
        <v>1500</v>
      </c>
      <c r="J43" s="108">
        <f t="shared" si="8"/>
        <v>1500</v>
      </c>
      <c r="K43" s="108">
        <f t="shared" si="8"/>
        <v>1500</v>
      </c>
      <c r="L43" s="109"/>
      <c r="M43" s="106">
        <f t="shared" si="9"/>
        <v>10500</v>
      </c>
      <c r="N43" s="102"/>
    </row>
    <row r="44" spans="1:14" x14ac:dyDescent="0.25">
      <c r="A44" s="25"/>
      <c r="B44" s="129" t="s">
        <v>58</v>
      </c>
      <c r="C44" s="108"/>
      <c r="D44" s="108"/>
      <c r="E44" s="108">
        <v>3000</v>
      </c>
      <c r="F44" s="108">
        <f t="shared" si="8"/>
        <v>3000</v>
      </c>
      <c r="G44" s="108">
        <f t="shared" si="8"/>
        <v>3000</v>
      </c>
      <c r="H44" s="108">
        <f t="shared" si="8"/>
        <v>3000</v>
      </c>
      <c r="I44" s="108">
        <f t="shared" si="8"/>
        <v>3000</v>
      </c>
      <c r="J44" s="108">
        <f t="shared" si="8"/>
        <v>3000</v>
      </c>
      <c r="K44" s="108">
        <f t="shared" si="8"/>
        <v>3000</v>
      </c>
      <c r="L44" s="109"/>
      <c r="M44" s="106">
        <f t="shared" si="9"/>
        <v>21000</v>
      </c>
      <c r="N44" s="102"/>
    </row>
    <row r="45" spans="1:14" x14ac:dyDescent="0.25">
      <c r="A45" s="25"/>
      <c r="B45" s="129" t="s">
        <v>12</v>
      </c>
      <c r="C45" s="108"/>
      <c r="D45" s="108"/>
      <c r="E45" s="108">
        <v>4000</v>
      </c>
      <c r="F45" s="108">
        <f t="shared" si="8"/>
        <v>4000</v>
      </c>
      <c r="G45" s="108">
        <f t="shared" si="8"/>
        <v>4000</v>
      </c>
      <c r="H45" s="108">
        <f t="shared" si="8"/>
        <v>4000</v>
      </c>
      <c r="I45" s="108">
        <f t="shared" si="8"/>
        <v>4000</v>
      </c>
      <c r="J45" s="108">
        <f t="shared" si="8"/>
        <v>4000</v>
      </c>
      <c r="K45" s="108">
        <f t="shared" si="8"/>
        <v>4000</v>
      </c>
      <c r="L45" s="109"/>
      <c r="M45" s="106">
        <f t="shared" si="9"/>
        <v>28000</v>
      </c>
      <c r="N45" s="102"/>
    </row>
    <row r="46" spans="1:14" x14ac:dyDescent="0.25">
      <c r="A46" s="25"/>
      <c r="B46" s="129" t="s">
        <v>13</v>
      </c>
      <c r="C46" s="108"/>
      <c r="D46" s="108"/>
      <c r="E46" s="108">
        <v>4000</v>
      </c>
      <c r="F46" s="108">
        <f t="shared" si="8"/>
        <v>4000</v>
      </c>
      <c r="G46" s="108">
        <f t="shared" si="8"/>
        <v>4000</v>
      </c>
      <c r="H46" s="108">
        <f t="shared" si="8"/>
        <v>4000</v>
      </c>
      <c r="I46" s="108">
        <f t="shared" si="8"/>
        <v>4000</v>
      </c>
      <c r="J46" s="108">
        <f t="shared" si="8"/>
        <v>4000</v>
      </c>
      <c r="K46" s="108">
        <f t="shared" si="8"/>
        <v>4000</v>
      </c>
      <c r="L46" s="109"/>
      <c r="M46" s="106">
        <f t="shared" si="9"/>
        <v>28000</v>
      </c>
      <c r="N46" s="102"/>
    </row>
    <row r="47" spans="1:14" x14ac:dyDescent="0.25">
      <c r="A47" s="25"/>
      <c r="B47" s="130" t="s">
        <v>16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9"/>
      <c r="M47" s="106">
        <f t="shared" si="9"/>
        <v>0</v>
      </c>
      <c r="N47" s="102"/>
    </row>
    <row r="48" spans="1:14" x14ac:dyDescent="0.25">
      <c r="A48" s="25"/>
      <c r="B48" s="98" t="s">
        <v>36</v>
      </c>
      <c r="C48" s="305">
        <f>C27+C30+SUM(C32:C33)+SUM(C35:C37)+C39+SUM(C41:C47)</f>
        <v>100000</v>
      </c>
      <c r="D48" s="305">
        <f t="shared" ref="D48:K48" si="10">D27+D30+SUM(D32:D33)+SUM(D35:D37)+D39+SUM(D41:D47)</f>
        <v>337000</v>
      </c>
      <c r="E48" s="305">
        <f t="shared" si="10"/>
        <v>704454.5</v>
      </c>
      <c r="F48" s="305">
        <f t="shared" si="10"/>
        <v>787787.3</v>
      </c>
      <c r="G48" s="305">
        <f t="shared" si="10"/>
        <v>926641.36399999994</v>
      </c>
      <c r="H48" s="305">
        <f t="shared" si="10"/>
        <v>951190.68991999992</v>
      </c>
      <c r="I48" s="305">
        <f t="shared" si="10"/>
        <v>976476.49561760004</v>
      </c>
      <c r="J48" s="305">
        <f t="shared" si="10"/>
        <v>1002520.875486128</v>
      </c>
      <c r="K48" s="305">
        <f t="shared" si="10"/>
        <v>1029346.5867507118</v>
      </c>
      <c r="L48" s="306"/>
      <c r="M48" s="307">
        <f t="shared" si="9"/>
        <v>6815417.8117744401</v>
      </c>
      <c r="N48" s="102"/>
    </row>
    <row r="49" spans="1:14" ht="15" thickBot="1" x14ac:dyDescent="0.3">
      <c r="A49" s="69"/>
      <c r="B49" s="131"/>
      <c r="C49" s="132"/>
      <c r="D49" s="132"/>
      <c r="E49" s="132"/>
      <c r="F49" s="132"/>
      <c r="G49" s="132"/>
      <c r="H49" s="132"/>
      <c r="I49" s="132"/>
      <c r="J49" s="132"/>
      <c r="K49" s="132"/>
      <c r="L49" s="133"/>
      <c r="M49" s="134"/>
      <c r="N49" s="135"/>
    </row>
    <row r="50" spans="1:14" ht="15" thickBot="1" x14ac:dyDescent="0.3">
      <c r="A50" s="69"/>
      <c r="B50" s="136" t="s">
        <v>41</v>
      </c>
      <c r="C50" s="137">
        <f t="shared" ref="C50:K50" si="11">+C48+C27</f>
        <v>100000</v>
      </c>
      <c r="D50" s="137">
        <f t="shared" si="11"/>
        <v>474000</v>
      </c>
      <c r="E50" s="137">
        <f t="shared" si="11"/>
        <v>1140409</v>
      </c>
      <c r="F50" s="137">
        <f t="shared" si="11"/>
        <v>1507074.6</v>
      </c>
      <c r="G50" s="137">
        <f t="shared" si="11"/>
        <v>1784782.7279999999</v>
      </c>
      <c r="H50" s="137">
        <f t="shared" si="11"/>
        <v>1833881.3798399998</v>
      </c>
      <c r="I50" s="137">
        <f t="shared" si="11"/>
        <v>1884452.9912352001</v>
      </c>
      <c r="J50" s="137">
        <f t="shared" si="11"/>
        <v>1936541.7509722561</v>
      </c>
      <c r="K50" s="137">
        <f t="shared" si="11"/>
        <v>1990193.1735014236</v>
      </c>
      <c r="L50" s="138"/>
      <c r="M50" s="139">
        <f>SUM(C50:K50)</f>
        <v>12651335.62354888</v>
      </c>
      <c r="N50" s="140"/>
    </row>
    <row r="51" spans="1:14" ht="15" thickTop="1" x14ac:dyDescent="0.25">
      <c r="A51" s="69"/>
      <c r="B51" s="34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95"/>
      <c r="N51" s="96"/>
    </row>
    <row r="52" spans="1:14" ht="15" thickBot="1" x14ac:dyDescent="0.3">
      <c r="A52" s="25"/>
      <c r="B52" s="141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95"/>
      <c r="N52" s="96"/>
    </row>
    <row r="53" spans="1:14" ht="15" thickBot="1" x14ac:dyDescent="0.3">
      <c r="A53" s="393" t="s">
        <v>177</v>
      </c>
      <c r="B53" s="394"/>
      <c r="C53" s="395">
        <f>C50</f>
        <v>100000</v>
      </c>
      <c r="D53" s="395">
        <f t="shared" ref="D53:K53" si="12">D50</f>
        <v>474000</v>
      </c>
      <c r="E53" s="395">
        <f t="shared" si="12"/>
        <v>1140409</v>
      </c>
      <c r="F53" s="395">
        <f t="shared" si="12"/>
        <v>1507074.6</v>
      </c>
      <c r="G53" s="395">
        <f t="shared" si="12"/>
        <v>1784782.7279999999</v>
      </c>
      <c r="H53" s="395">
        <f t="shared" si="12"/>
        <v>1833881.3798399998</v>
      </c>
      <c r="I53" s="395">
        <f t="shared" si="12"/>
        <v>1884452.9912352001</v>
      </c>
      <c r="J53" s="395">
        <f t="shared" si="12"/>
        <v>1936541.7509722561</v>
      </c>
      <c r="K53" s="395">
        <f t="shared" si="12"/>
        <v>1990193.1735014236</v>
      </c>
      <c r="L53" s="396"/>
      <c r="M53" s="397">
        <f>SUM(E53:I53)</f>
        <v>8150600.6990751997</v>
      </c>
      <c r="N53" s="147"/>
    </row>
    <row r="54" spans="1:14" ht="18" customHeight="1" x14ac:dyDescent="0.25">
      <c r="A54" s="30"/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27"/>
      <c r="N54" s="148"/>
    </row>
    <row r="55" spans="1:14" s="38" customFormat="1" ht="15" x14ac:dyDescent="0.25">
      <c r="A55" s="30"/>
      <c r="B55" s="30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50"/>
    </row>
    <row r="56" spans="1:14" ht="6.6" customHeight="1" x14ac:dyDescent="0.25">
      <c r="A56" s="30"/>
      <c r="B56" s="30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30"/>
    </row>
    <row r="57" spans="1:14" x14ac:dyDescent="0.25">
      <c r="A57" s="151" t="s">
        <v>84</v>
      </c>
      <c r="B57" s="30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30"/>
    </row>
    <row r="58" spans="1:14" ht="27.75" customHeight="1" x14ac:dyDescent="0.25">
      <c r="A58" s="30" t="s">
        <v>90</v>
      </c>
      <c r="B58" s="30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30"/>
    </row>
    <row r="59" spans="1:14" x14ac:dyDescent="0.25">
      <c r="A59" s="30" t="s">
        <v>93</v>
      </c>
      <c r="B59" s="30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30"/>
    </row>
    <row r="60" spans="1:14" x14ac:dyDescent="0.25">
      <c r="A60" s="30" t="s">
        <v>145</v>
      </c>
    </row>
  </sheetData>
  <mergeCells count="3">
    <mergeCell ref="F3:I3"/>
    <mergeCell ref="F4:I4"/>
    <mergeCell ref="F2:J2"/>
  </mergeCells>
  <conditionalFormatting sqref="L53:M53">
    <cfRule type="cellIs" dxfId="2" priority="6" operator="lessThan">
      <formula>0</formula>
    </cfRule>
  </conditionalFormatting>
  <conditionalFormatting sqref="C53">
    <cfRule type="cellIs" dxfId="1" priority="3" operator="lessThan">
      <formula>0</formula>
    </cfRule>
  </conditionalFormatting>
  <conditionalFormatting sqref="D53:K53">
    <cfRule type="cellIs" dxfId="0" priority="1" operator="lessThan">
      <formula>0</formula>
    </cfRule>
  </conditionalFormatting>
  <dataValidations count="1">
    <dataValidation type="list" allowBlank="1" showInputMessage="1" showErrorMessage="1" sqref="L4" xr:uid="{29E4CD59-A3C4-4FA5-A396-F3139BF6F883}">
      <formula1>"Certificate, Graduate, Online, Professional, Undergraduate, Other"</formula1>
    </dataValidation>
  </dataValidations>
  <pageMargins left="0.2" right="0.2" top="0.25" bottom="0.25" header="0.3" footer="0.3"/>
  <pageSetup scale="58" orientation="landscape" r:id="rId1"/>
  <headerFooter scaleWithDoc="0"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1"/>
  <sheetViews>
    <sheetView showGridLines="0" zoomScale="90" zoomScaleNormal="90" workbookViewId="0">
      <pane ySplit="14" topLeftCell="A15" activePane="bottomLeft" state="frozen"/>
      <selection pane="bottomLeft" activeCell="A28" sqref="A28"/>
    </sheetView>
  </sheetViews>
  <sheetFormatPr defaultColWidth="8.85546875" defaultRowHeight="15" x14ac:dyDescent="0.25"/>
  <cols>
    <col min="1" max="1" width="19.85546875" style="38" customWidth="1"/>
    <col min="2" max="2" width="18.42578125" style="38" customWidth="1"/>
    <col min="3" max="3" width="23.42578125" style="38" bestFit="1" customWidth="1"/>
    <col min="4" max="5" width="13" style="38" customWidth="1"/>
    <col min="6" max="6" width="9.7109375" style="38" bestFit="1" customWidth="1"/>
    <col min="7" max="7" width="12.7109375" style="158" customWidth="1"/>
    <col min="8" max="8" width="9.140625" style="157" bestFit="1" customWidth="1"/>
    <col min="9" max="9" width="12.7109375" style="158" customWidth="1"/>
    <col min="10" max="10" width="8.7109375" style="157" customWidth="1"/>
    <col min="11" max="11" width="12.7109375" style="158" customWidth="1"/>
    <col min="12" max="12" width="8.7109375" style="157" customWidth="1"/>
    <col min="13" max="13" width="12.7109375" style="158" customWidth="1"/>
    <col min="14" max="14" width="8.7109375" style="157" customWidth="1"/>
    <col min="15" max="15" width="12.7109375" style="158" customWidth="1"/>
    <col min="16" max="16" width="8.7109375" style="157" customWidth="1"/>
    <col min="17" max="17" width="12.7109375" style="158" customWidth="1"/>
    <col min="18" max="18" width="8.7109375" style="157" customWidth="1"/>
    <col min="19" max="19" width="12.7109375" style="157" customWidth="1"/>
    <col min="20" max="20" width="8.7109375" style="157" customWidth="1"/>
    <col min="21" max="21" width="12.7109375" style="157" customWidth="1"/>
    <col min="22" max="22" width="8.7109375" style="157" customWidth="1"/>
    <col min="23" max="23" width="12.7109375" style="158" customWidth="1"/>
    <col min="24" max="24" width="43.28515625" style="159" bestFit="1" customWidth="1"/>
    <col min="25" max="16384" width="8.85546875" style="24"/>
  </cols>
  <sheetData>
    <row r="1" spans="1:24" ht="20.25" x14ac:dyDescent="0.25">
      <c r="A1" s="153" t="s">
        <v>85</v>
      </c>
      <c r="B1" s="308"/>
      <c r="C1" s="308"/>
      <c r="D1" s="308"/>
      <c r="E1" s="308"/>
      <c r="F1" s="308"/>
      <c r="G1" s="21"/>
      <c r="H1" s="309"/>
      <c r="I1" s="310"/>
      <c r="J1" s="309"/>
      <c r="K1" s="310"/>
      <c r="L1" s="309"/>
      <c r="M1" s="310"/>
      <c r="N1" s="309"/>
      <c r="O1" s="310"/>
      <c r="P1" s="309"/>
      <c r="Q1" s="310"/>
      <c r="R1" s="309"/>
      <c r="S1" s="309"/>
      <c r="T1" s="309"/>
      <c r="U1" s="309"/>
      <c r="V1" s="309"/>
      <c r="W1" s="310"/>
      <c r="X1" s="311"/>
    </row>
    <row r="2" spans="1:24" x14ac:dyDescent="0.25">
      <c r="A2" s="256" t="s">
        <v>59</v>
      </c>
      <c r="B2" s="257"/>
      <c r="C2" s="257"/>
      <c r="D2" s="257"/>
      <c r="E2" s="257"/>
      <c r="F2" s="257"/>
      <c r="G2" s="156"/>
      <c r="H2" s="155"/>
      <c r="I2" s="156"/>
      <c r="J2" s="155"/>
      <c r="K2" s="156"/>
      <c r="L2" s="155"/>
      <c r="M2" s="156"/>
      <c r="N2" s="155"/>
      <c r="O2" s="156"/>
      <c r="P2" s="155"/>
      <c r="Q2" s="156"/>
      <c r="R2" s="155"/>
      <c r="S2" s="155"/>
      <c r="T2" s="155"/>
      <c r="U2" s="155"/>
      <c r="V2" s="155"/>
      <c r="W2" s="156"/>
      <c r="X2" s="312"/>
    </row>
    <row r="3" spans="1:24" thickBot="1" x14ac:dyDescent="0.3">
      <c r="A3" s="313"/>
      <c r="B3" s="154"/>
      <c r="C3" s="154"/>
      <c r="D3" s="154"/>
      <c r="E3" s="154"/>
      <c r="F3" s="154"/>
      <c r="G3" s="154"/>
      <c r="H3" s="155"/>
      <c r="I3" s="156"/>
      <c r="J3" s="155"/>
      <c r="K3" s="156"/>
      <c r="L3" s="155"/>
      <c r="M3" s="156"/>
      <c r="N3" s="155"/>
      <c r="O3" s="156"/>
      <c r="P3" s="155"/>
      <c r="Q3" s="156"/>
      <c r="R3" s="155"/>
      <c r="S3" s="155"/>
      <c r="T3" s="155"/>
      <c r="U3" s="155"/>
      <c r="V3" s="155"/>
      <c r="W3" s="156"/>
      <c r="X3" s="312"/>
    </row>
    <row r="4" spans="1:24" ht="15.75" thickBot="1" x14ac:dyDescent="0.3">
      <c r="A4" s="314" t="s">
        <v>47</v>
      </c>
      <c r="B4" s="386" t="str">
        <f>'Budget-Graduate'!B3</f>
        <v xml:space="preserve">Department of </v>
      </c>
      <c r="C4" s="387"/>
      <c r="D4" s="387"/>
      <c r="E4" s="387"/>
      <c r="F4" s="388"/>
      <c r="G4" s="156"/>
      <c r="H4" s="155"/>
      <c r="I4" s="156"/>
      <c r="J4" s="155"/>
      <c r="K4" s="156"/>
      <c r="L4" s="155"/>
      <c r="M4" s="156"/>
      <c r="N4" s="155"/>
      <c r="O4" s="156"/>
      <c r="P4" s="155"/>
      <c r="Q4" s="156"/>
      <c r="R4" s="155"/>
      <c r="S4" s="155"/>
      <c r="T4" s="155"/>
      <c r="U4" s="155"/>
      <c r="V4" s="155"/>
      <c r="W4" s="156"/>
      <c r="X4" s="312"/>
    </row>
    <row r="5" spans="1:24" ht="15.75" thickBot="1" x14ac:dyDescent="0.3">
      <c r="A5" s="314" t="s">
        <v>48</v>
      </c>
      <c r="B5" s="386" t="str">
        <f>'Budget-Graduate'!B4</f>
        <v>PhD in Computer Science</v>
      </c>
      <c r="C5" s="387"/>
      <c r="D5" s="387"/>
      <c r="E5" s="387"/>
      <c r="F5" s="388"/>
      <c r="G5" s="156"/>
      <c r="H5" s="155"/>
      <c r="I5" s="156"/>
      <c r="J5" s="155"/>
      <c r="K5" s="156"/>
      <c r="L5" s="155"/>
      <c r="M5" s="156"/>
      <c r="N5" s="155"/>
      <c r="O5" s="156"/>
      <c r="P5" s="155"/>
      <c r="Q5" s="156"/>
      <c r="R5" s="155"/>
      <c r="S5" s="155"/>
      <c r="T5" s="155"/>
      <c r="U5" s="155"/>
      <c r="V5" s="155"/>
      <c r="W5" s="156"/>
      <c r="X5" s="312"/>
    </row>
    <row r="6" spans="1:24" ht="15.75" thickBot="1" x14ac:dyDescent="0.3">
      <c r="A6" s="314" t="s">
        <v>46</v>
      </c>
      <c r="B6" s="386" t="str">
        <f>'Budget-Graduate'!B5</f>
        <v>College of Science and Engineering</v>
      </c>
      <c r="C6" s="387"/>
      <c r="D6" s="387"/>
      <c r="E6" s="387"/>
      <c r="F6" s="388"/>
      <c r="G6" s="156"/>
      <c r="H6" s="155"/>
      <c r="I6" s="156"/>
      <c r="J6" s="155"/>
      <c r="K6" s="156"/>
      <c r="L6" s="155"/>
      <c r="M6" s="156"/>
      <c r="N6" s="155"/>
      <c r="O6" s="156"/>
      <c r="P6" s="155"/>
      <c r="Q6" s="156"/>
      <c r="R6" s="155"/>
      <c r="S6" s="155"/>
      <c r="T6" s="155"/>
      <c r="U6" s="155"/>
      <c r="V6" s="155"/>
      <c r="W6" s="156"/>
      <c r="X6" s="312"/>
    </row>
    <row r="7" spans="1:24" ht="15.75" thickBot="1" x14ac:dyDescent="0.3">
      <c r="A7" s="314" t="s">
        <v>49</v>
      </c>
      <c r="B7" s="386" t="str">
        <f>'Budget-Graduate'!B6</f>
        <v>Super Frog</v>
      </c>
      <c r="C7" s="387"/>
      <c r="D7" s="387"/>
      <c r="E7" s="387"/>
      <c r="F7" s="388"/>
      <c r="G7" s="156"/>
      <c r="H7" s="155"/>
      <c r="I7" s="156"/>
      <c r="J7" s="155"/>
      <c r="K7" s="156"/>
      <c r="L7" s="155"/>
      <c r="M7" s="156"/>
      <c r="N7" s="155"/>
      <c r="O7" s="156"/>
      <c r="P7" s="155"/>
      <c r="Q7" s="156"/>
      <c r="R7" s="155"/>
      <c r="S7" s="155"/>
      <c r="T7" s="155"/>
      <c r="U7" s="155"/>
      <c r="V7" s="155"/>
      <c r="W7" s="156"/>
      <c r="X7" s="312"/>
    </row>
    <row r="8" spans="1:24" x14ac:dyDescent="0.25">
      <c r="A8" s="315"/>
      <c r="B8" s="161"/>
      <c r="C8" s="161"/>
      <c r="D8" s="161"/>
      <c r="E8" s="161"/>
      <c r="F8" s="161"/>
      <c r="G8" s="162"/>
      <c r="H8" s="162"/>
      <c r="I8" s="162"/>
      <c r="J8" s="162"/>
      <c r="K8" s="162"/>
      <c r="L8" s="155"/>
      <c r="M8" s="156"/>
      <c r="N8" s="155"/>
      <c r="O8" s="156"/>
      <c r="P8" s="155"/>
      <c r="Q8" s="156"/>
      <c r="R8" s="155"/>
      <c r="S8" s="155"/>
      <c r="T8" s="155"/>
      <c r="U8" s="155"/>
      <c r="V8" s="155"/>
      <c r="W8" s="156"/>
      <c r="X8" s="312"/>
    </row>
    <row r="9" spans="1:24" x14ac:dyDescent="0.25">
      <c r="A9" s="339" t="s">
        <v>94</v>
      </c>
      <c r="B9" s="340"/>
      <c r="C9" s="340"/>
      <c r="D9" s="340"/>
      <c r="E9" s="340"/>
      <c r="F9" s="340"/>
      <c r="G9" s="341"/>
      <c r="H9" s="341"/>
      <c r="I9" s="342">
        <v>0.03</v>
      </c>
      <c r="J9" s="341"/>
      <c r="K9" s="342">
        <v>0.03</v>
      </c>
      <c r="L9" s="343"/>
      <c r="M9" s="342">
        <v>0.03</v>
      </c>
      <c r="N9" s="343"/>
      <c r="O9" s="342">
        <v>0.03</v>
      </c>
      <c r="P9" s="343"/>
      <c r="Q9" s="342">
        <v>0.03</v>
      </c>
      <c r="R9" s="344"/>
      <c r="S9" s="163"/>
      <c r="T9" s="163"/>
      <c r="U9" s="163"/>
      <c r="V9" s="163"/>
      <c r="W9" s="316"/>
      <c r="X9" s="312"/>
    </row>
    <row r="10" spans="1:24" s="80" customFormat="1" ht="15.75" thickBot="1" x14ac:dyDescent="0.3">
      <c r="A10" s="315"/>
      <c r="B10" s="161"/>
      <c r="C10" s="161"/>
      <c r="D10" s="161"/>
      <c r="E10" s="161"/>
      <c r="F10" s="161"/>
      <c r="G10" s="162"/>
      <c r="H10" s="162"/>
      <c r="I10" s="162"/>
      <c r="J10" s="162"/>
      <c r="K10" s="162"/>
      <c r="L10" s="226"/>
      <c r="M10" s="225"/>
      <c r="N10" s="226"/>
      <c r="O10" s="225"/>
      <c r="P10" s="226"/>
      <c r="Q10" s="225"/>
      <c r="R10" s="226"/>
      <c r="S10" s="226"/>
      <c r="T10" s="226"/>
      <c r="U10" s="226"/>
      <c r="V10" s="226"/>
      <c r="W10" s="225"/>
      <c r="X10" s="317"/>
    </row>
    <row r="11" spans="1:24" s="38" customFormat="1" ht="15.75" thickBot="1" x14ac:dyDescent="0.3">
      <c r="A11" s="256"/>
      <c r="B11" s="257"/>
      <c r="C11" s="257"/>
      <c r="D11" s="257"/>
      <c r="E11" s="257"/>
      <c r="F11" s="257"/>
      <c r="G11" s="389" t="s">
        <v>40</v>
      </c>
      <c r="H11" s="390"/>
      <c r="I11" s="164"/>
      <c r="J11" s="165"/>
      <c r="K11" s="164"/>
      <c r="L11" s="165"/>
      <c r="M11" s="164"/>
      <c r="N11" s="165"/>
      <c r="O11" s="164"/>
      <c r="P11" s="165"/>
      <c r="Q11" s="164"/>
      <c r="R11" s="165"/>
      <c r="S11" s="165"/>
      <c r="T11" s="165"/>
      <c r="U11" s="165"/>
      <c r="V11" s="165"/>
      <c r="W11" s="164"/>
      <c r="X11" s="318"/>
    </row>
    <row r="12" spans="1:24" s="38" customFormat="1" ht="15.75" thickBot="1" x14ac:dyDescent="0.3">
      <c r="A12" s="256"/>
      <c r="B12" s="257"/>
      <c r="C12" s="257"/>
      <c r="D12" s="257"/>
      <c r="E12" s="257"/>
      <c r="F12" s="257"/>
      <c r="G12" s="391" t="s">
        <v>17</v>
      </c>
      <c r="H12" s="392"/>
      <c r="I12" s="384" t="str">
        <f>'Budget-Graduate'!E7</f>
        <v>Year 1</v>
      </c>
      <c r="J12" s="385"/>
      <c r="K12" s="384" t="str">
        <f>'Budget-Graduate'!F7</f>
        <v>Year 2</v>
      </c>
      <c r="L12" s="385"/>
      <c r="M12" s="384" t="str">
        <f>'Budget-Graduate'!G7</f>
        <v>Year 3</v>
      </c>
      <c r="N12" s="385"/>
      <c r="O12" s="384" t="str">
        <f>'Budget-Graduate'!H7</f>
        <v>Year 4</v>
      </c>
      <c r="P12" s="385"/>
      <c r="Q12" s="384" t="str">
        <f>'Budget-Graduate'!I7</f>
        <v>Year 5</v>
      </c>
      <c r="R12" s="385"/>
      <c r="S12" s="384" t="str">
        <f>'Budget-Graduate'!J7</f>
        <v>Year 6</v>
      </c>
      <c r="T12" s="385"/>
      <c r="U12" s="384" t="str">
        <f>'Budget-Graduate'!K7</f>
        <v>Year 7</v>
      </c>
      <c r="V12" s="385"/>
      <c r="W12" s="166" t="s">
        <v>150</v>
      </c>
      <c r="X12" s="167" t="s">
        <v>27</v>
      </c>
    </row>
    <row r="13" spans="1:24" s="38" customFormat="1" ht="15.75" thickBot="1" x14ac:dyDescent="0.3">
      <c r="A13" s="314" t="s">
        <v>45</v>
      </c>
      <c r="B13" s="160"/>
      <c r="C13" s="160"/>
      <c r="D13" s="160"/>
      <c r="E13" s="160"/>
      <c r="F13" s="160"/>
      <c r="G13" s="384"/>
      <c r="H13" s="385"/>
      <c r="I13" s="384" t="str">
        <f>'Budget-Graduate'!E8</f>
        <v>2026-2027</v>
      </c>
      <c r="J13" s="385"/>
      <c r="K13" s="384" t="str">
        <f>'Budget-Graduate'!F8</f>
        <v>2027-2028</v>
      </c>
      <c r="L13" s="385"/>
      <c r="M13" s="384" t="str">
        <f>'Budget-Graduate'!G8</f>
        <v>2028-2029</v>
      </c>
      <c r="N13" s="385"/>
      <c r="O13" s="384" t="str">
        <f>'Budget-Graduate'!H8</f>
        <v>2029-2030</v>
      </c>
      <c r="P13" s="385"/>
      <c r="Q13" s="384" t="str">
        <f>'Budget-Graduate'!I8</f>
        <v>2030-2031</v>
      </c>
      <c r="R13" s="385"/>
      <c r="S13" s="384" t="str">
        <f>'Budget-Graduate'!J8</f>
        <v>2031-2032</v>
      </c>
      <c r="T13" s="385"/>
      <c r="U13" s="384" t="str">
        <f>'Budget-Graduate'!K8</f>
        <v>2032-2033</v>
      </c>
      <c r="V13" s="385"/>
      <c r="W13" s="168" t="s">
        <v>9</v>
      </c>
      <c r="X13" s="169"/>
    </row>
    <row r="14" spans="1:24" s="38" customFormat="1" ht="15.75" thickBot="1" x14ac:dyDescent="0.3">
      <c r="A14" s="256"/>
      <c r="B14" s="257"/>
      <c r="C14" s="257"/>
      <c r="D14" s="257"/>
      <c r="E14" s="257"/>
      <c r="F14" s="257"/>
      <c r="G14" s="170" t="s">
        <v>55</v>
      </c>
      <c r="H14" s="171" t="s">
        <v>56</v>
      </c>
      <c r="I14" s="172" t="s">
        <v>55</v>
      </c>
      <c r="J14" s="173" t="s">
        <v>56</v>
      </c>
      <c r="K14" s="172" t="s">
        <v>55</v>
      </c>
      <c r="L14" s="174" t="s">
        <v>56</v>
      </c>
      <c r="M14" s="172" t="s">
        <v>55</v>
      </c>
      <c r="N14" s="174" t="s">
        <v>56</v>
      </c>
      <c r="O14" s="172" t="s">
        <v>55</v>
      </c>
      <c r="P14" s="174" t="s">
        <v>56</v>
      </c>
      <c r="Q14" s="172" t="s">
        <v>55</v>
      </c>
      <c r="R14" s="174" t="s">
        <v>56</v>
      </c>
      <c r="S14" s="172" t="s">
        <v>55</v>
      </c>
      <c r="T14" s="174" t="s">
        <v>56</v>
      </c>
      <c r="U14" s="172" t="s">
        <v>55</v>
      </c>
      <c r="V14" s="174" t="s">
        <v>56</v>
      </c>
      <c r="W14" s="175" t="s">
        <v>55</v>
      </c>
      <c r="X14" s="176"/>
    </row>
    <row r="15" spans="1:24" ht="45" x14ac:dyDescent="0.25">
      <c r="A15" s="319" t="s">
        <v>28</v>
      </c>
      <c r="B15" s="177" t="s">
        <v>111</v>
      </c>
      <c r="C15" s="177" t="s">
        <v>106</v>
      </c>
      <c r="D15" s="178" t="s">
        <v>96</v>
      </c>
      <c r="E15" s="179" t="s">
        <v>97</v>
      </c>
      <c r="F15" s="179" t="s">
        <v>172</v>
      </c>
      <c r="G15" s="180"/>
      <c r="H15" s="181"/>
      <c r="I15" s="180"/>
      <c r="J15" s="181"/>
      <c r="K15" s="180"/>
      <c r="L15" s="181"/>
      <c r="M15" s="180"/>
      <c r="N15" s="181"/>
      <c r="O15" s="180"/>
      <c r="P15" s="181"/>
      <c r="Q15" s="180"/>
      <c r="R15" s="181"/>
      <c r="S15" s="180"/>
      <c r="T15" s="181"/>
      <c r="U15" s="180"/>
      <c r="V15" s="181"/>
      <c r="W15" s="182"/>
      <c r="X15" s="320"/>
    </row>
    <row r="16" spans="1:24" x14ac:dyDescent="0.25">
      <c r="A16" s="321"/>
      <c r="B16" s="183"/>
      <c r="C16" s="183"/>
      <c r="D16" s="184"/>
      <c r="E16" s="185"/>
      <c r="F16" s="185"/>
      <c r="G16" s="180"/>
      <c r="H16" s="181"/>
      <c r="I16" s="180"/>
      <c r="J16" s="181"/>
      <c r="K16" s="180"/>
      <c r="L16" s="181"/>
      <c r="M16" s="180"/>
      <c r="N16" s="181"/>
      <c r="O16" s="180"/>
      <c r="P16" s="181"/>
      <c r="Q16" s="180"/>
      <c r="R16" s="181"/>
      <c r="S16" s="180"/>
      <c r="T16" s="181"/>
      <c r="U16" s="180"/>
      <c r="V16" s="181"/>
      <c r="W16" s="182"/>
      <c r="X16" s="322"/>
    </row>
    <row r="17" spans="1:24" ht="28.5" x14ac:dyDescent="0.25">
      <c r="A17" s="323" t="s">
        <v>98</v>
      </c>
      <c r="B17" s="186" t="s">
        <v>118</v>
      </c>
      <c r="C17" s="186" t="s">
        <v>113</v>
      </c>
      <c r="D17" s="187">
        <v>100000</v>
      </c>
      <c r="E17" s="188">
        <v>6</v>
      </c>
      <c r="F17" s="189">
        <v>0.75</v>
      </c>
      <c r="G17" s="180">
        <v>100000</v>
      </c>
      <c r="H17" s="181">
        <f>F17</f>
        <v>0.75</v>
      </c>
      <c r="I17" s="180">
        <f>G17*(1+$K$9)</f>
        <v>103000</v>
      </c>
      <c r="J17" s="181">
        <f t="shared" ref="J17" si="0">F17</f>
        <v>0.75</v>
      </c>
      <c r="K17" s="180">
        <f>I17*(1+$K$9)</f>
        <v>106090</v>
      </c>
      <c r="L17" s="181">
        <f t="shared" ref="L17:L18" si="1">J17</f>
        <v>0.75</v>
      </c>
      <c r="M17" s="180">
        <f>K17*(1+$M$9)</f>
        <v>109272.7</v>
      </c>
      <c r="N17" s="181">
        <f t="shared" ref="N17:N19" si="2">L17</f>
        <v>0.75</v>
      </c>
      <c r="O17" s="180">
        <f>M17*(1+$O$9)</f>
        <v>112550.88099999999</v>
      </c>
      <c r="P17" s="181">
        <f t="shared" ref="P17:P20" si="3">N17</f>
        <v>0.75</v>
      </c>
      <c r="Q17" s="180">
        <f>O17*(1+$Q$9)</f>
        <v>115927.40742999999</v>
      </c>
      <c r="R17" s="181">
        <f t="shared" ref="R17:R20" si="4">P17</f>
        <v>0.75</v>
      </c>
      <c r="S17" s="180">
        <f>Q17*(1+$Q$9)</f>
        <v>119405.2296529</v>
      </c>
      <c r="T17" s="181">
        <f t="shared" ref="T17:T20" si="5">R17</f>
        <v>0.75</v>
      </c>
      <c r="U17" s="180">
        <f>S17*(1+$Q$9)</f>
        <v>122987.386542487</v>
      </c>
      <c r="V17" s="181">
        <f t="shared" ref="V17:V20" si="6">T17</f>
        <v>0.75</v>
      </c>
      <c r="W17" s="190">
        <f>+Q17+O17+M17+K17+I17+G17+S17+U17</f>
        <v>889233.60462538688</v>
      </c>
      <c r="X17" s="322" t="s">
        <v>176</v>
      </c>
    </row>
    <row r="18" spans="1:24" ht="14.25" x14ac:dyDescent="0.25">
      <c r="A18" s="323" t="s">
        <v>99</v>
      </c>
      <c r="B18" s="186" t="s">
        <v>118</v>
      </c>
      <c r="C18" s="186" t="s">
        <v>114</v>
      </c>
      <c r="D18" s="187">
        <v>110000</v>
      </c>
      <c r="E18" s="188">
        <v>5</v>
      </c>
      <c r="F18" s="189">
        <v>1</v>
      </c>
      <c r="G18" s="180"/>
      <c r="H18" s="181"/>
      <c r="I18" s="191">
        <f>D18</f>
        <v>110000</v>
      </c>
      <c r="J18" s="181">
        <f>F18</f>
        <v>1</v>
      </c>
      <c r="K18" s="180">
        <f>I18*(1+$K$9)</f>
        <v>113300</v>
      </c>
      <c r="L18" s="181">
        <f t="shared" si="1"/>
        <v>1</v>
      </c>
      <c r="M18" s="180">
        <f>K18*(1+$M$9)</f>
        <v>116699</v>
      </c>
      <c r="N18" s="181">
        <f t="shared" si="2"/>
        <v>1</v>
      </c>
      <c r="O18" s="180">
        <f>M18*(1+$O$9)</f>
        <v>120199.97</v>
      </c>
      <c r="P18" s="181">
        <f t="shared" si="3"/>
        <v>1</v>
      </c>
      <c r="Q18" s="180">
        <f>O18*(1+$Q$9)</f>
        <v>123805.9691</v>
      </c>
      <c r="R18" s="181">
        <f t="shared" si="4"/>
        <v>1</v>
      </c>
      <c r="S18" s="180">
        <f>Q18*(1+$Q$9)</f>
        <v>127520.14817300001</v>
      </c>
      <c r="T18" s="181">
        <f t="shared" si="5"/>
        <v>1</v>
      </c>
      <c r="U18" s="180">
        <f>S18*(1+$Q$9)</f>
        <v>131345.75261819002</v>
      </c>
      <c r="V18" s="181">
        <f t="shared" si="6"/>
        <v>1</v>
      </c>
      <c r="W18" s="190">
        <f>+Q18+O18+M18+K18+I18+G18+S18+U18</f>
        <v>842870.83989119006</v>
      </c>
      <c r="X18" s="322"/>
    </row>
    <row r="19" spans="1:24" ht="14.25" x14ac:dyDescent="0.25">
      <c r="A19" s="323" t="s">
        <v>100</v>
      </c>
      <c r="B19" s="186" t="s">
        <v>118</v>
      </c>
      <c r="C19" s="186" t="s">
        <v>137</v>
      </c>
      <c r="D19" s="187">
        <v>120000</v>
      </c>
      <c r="E19" s="188">
        <v>8</v>
      </c>
      <c r="F19" s="189">
        <v>1</v>
      </c>
      <c r="G19" s="180"/>
      <c r="H19" s="181"/>
      <c r="I19" s="180"/>
      <c r="J19" s="181"/>
      <c r="K19" s="191">
        <f>D19</f>
        <v>120000</v>
      </c>
      <c r="L19" s="181">
        <f>F19</f>
        <v>1</v>
      </c>
      <c r="M19" s="180">
        <f>K19*(1+$M$9)</f>
        <v>123600</v>
      </c>
      <c r="N19" s="181">
        <f t="shared" si="2"/>
        <v>1</v>
      </c>
      <c r="O19" s="180">
        <f>M19*(1+$O$9)</f>
        <v>127308</v>
      </c>
      <c r="P19" s="181">
        <f t="shared" si="3"/>
        <v>1</v>
      </c>
      <c r="Q19" s="180">
        <f>O19*(1+$Q$9)</f>
        <v>131127.24</v>
      </c>
      <c r="R19" s="181">
        <f t="shared" si="4"/>
        <v>1</v>
      </c>
      <c r="S19" s="180">
        <f>Q19*(1+$Q$9)</f>
        <v>135061.05719999998</v>
      </c>
      <c r="T19" s="181">
        <f t="shared" si="5"/>
        <v>1</v>
      </c>
      <c r="U19" s="180">
        <f>S19*(1+$Q$9)</f>
        <v>139112.888916</v>
      </c>
      <c r="V19" s="181">
        <f t="shared" si="6"/>
        <v>1</v>
      </c>
      <c r="W19" s="190">
        <f>+Q19+O19+M19+K19+I19+G19+S19+U19</f>
        <v>776209.18611599994</v>
      </c>
      <c r="X19" s="322"/>
    </row>
    <row r="20" spans="1:24" thickBot="1" x14ac:dyDescent="0.3">
      <c r="A20" s="324" t="s">
        <v>101</v>
      </c>
      <c r="B20" s="192" t="s">
        <v>118</v>
      </c>
      <c r="C20" s="192" t="s">
        <v>138</v>
      </c>
      <c r="D20" s="193">
        <v>80000</v>
      </c>
      <c r="E20" s="194">
        <v>8</v>
      </c>
      <c r="F20" s="195">
        <v>1</v>
      </c>
      <c r="G20" s="196"/>
      <c r="H20" s="197"/>
      <c r="I20" s="196"/>
      <c r="J20" s="197"/>
      <c r="K20" s="196"/>
      <c r="L20" s="197"/>
      <c r="M20" s="198">
        <f>D20</f>
        <v>80000</v>
      </c>
      <c r="N20" s="197">
        <f>F20</f>
        <v>1</v>
      </c>
      <c r="O20" s="196">
        <f t="shared" ref="O20" si="7">M20*(1+$O$9)</f>
        <v>82400</v>
      </c>
      <c r="P20" s="197">
        <f t="shared" si="3"/>
        <v>1</v>
      </c>
      <c r="Q20" s="196">
        <f t="shared" ref="Q20" si="8">O20*(1+$Q$9)</f>
        <v>84872</v>
      </c>
      <c r="R20" s="197">
        <f t="shared" si="4"/>
        <v>1</v>
      </c>
      <c r="S20" s="196">
        <f t="shared" ref="S20" si="9">Q20*(1+$Q$9)</f>
        <v>87418.16</v>
      </c>
      <c r="T20" s="197">
        <f t="shared" si="5"/>
        <v>1</v>
      </c>
      <c r="U20" s="196">
        <f t="shared" ref="U20" si="10">S20*(1+$Q$9)</f>
        <v>90040.704800000007</v>
      </c>
      <c r="V20" s="197">
        <f t="shared" si="6"/>
        <v>1</v>
      </c>
      <c r="W20" s="199">
        <f>+Q20+O20+M20+K20+I20+G20+S20+U20</f>
        <v>424730.86480000004</v>
      </c>
      <c r="X20" s="322"/>
    </row>
    <row r="21" spans="1:24" ht="14.25" x14ac:dyDescent="0.25">
      <c r="A21" s="325"/>
      <c r="B21" s="200"/>
      <c r="C21" s="200"/>
      <c r="D21" s="201"/>
      <c r="E21" s="202"/>
      <c r="F21" s="203"/>
      <c r="G21" s="204"/>
      <c r="H21" s="205"/>
      <c r="I21" s="204"/>
      <c r="J21" s="205"/>
      <c r="K21" s="204"/>
      <c r="L21" s="205"/>
      <c r="M21" s="204"/>
      <c r="N21" s="205"/>
      <c r="O21" s="204"/>
      <c r="P21" s="205"/>
      <c r="Q21" s="204"/>
      <c r="R21" s="205"/>
      <c r="S21" s="204"/>
      <c r="T21" s="205"/>
      <c r="U21" s="204"/>
      <c r="V21" s="205"/>
      <c r="W21" s="206"/>
      <c r="X21" s="322"/>
    </row>
    <row r="22" spans="1:24" ht="14.25" x14ac:dyDescent="0.25">
      <c r="A22" s="323" t="s">
        <v>95</v>
      </c>
      <c r="B22" s="186" t="s">
        <v>112</v>
      </c>
      <c r="C22" s="186" t="s">
        <v>108</v>
      </c>
      <c r="D22" s="187">
        <v>120000</v>
      </c>
      <c r="E22" s="207">
        <v>1</v>
      </c>
      <c r="F22" s="189">
        <f>E22*0.1</f>
        <v>0.1</v>
      </c>
      <c r="G22" s="180"/>
      <c r="H22" s="181"/>
      <c r="I22" s="180">
        <f>D22*F22</f>
        <v>12000</v>
      </c>
      <c r="J22" s="181">
        <f>F22</f>
        <v>0.1</v>
      </c>
      <c r="K22" s="180">
        <f>I22*(1+$K$9)</f>
        <v>12360</v>
      </c>
      <c r="L22" s="181">
        <f>J22</f>
        <v>0.1</v>
      </c>
      <c r="M22" s="180">
        <f>K22*(1+$M$9)</f>
        <v>12730.800000000001</v>
      </c>
      <c r="N22" s="181">
        <f>L22</f>
        <v>0.1</v>
      </c>
      <c r="O22" s="180">
        <f>M22*(1+$O$9)</f>
        <v>13112.724000000002</v>
      </c>
      <c r="P22" s="181">
        <f>N22</f>
        <v>0.1</v>
      </c>
      <c r="Q22" s="180">
        <f>O22*(1+$Q$9)</f>
        <v>13506.105720000003</v>
      </c>
      <c r="R22" s="181">
        <f>P22</f>
        <v>0.1</v>
      </c>
      <c r="S22" s="180">
        <f>Q22*(1+$Q$9)</f>
        <v>13911.288891600003</v>
      </c>
      <c r="T22" s="181">
        <f>R22</f>
        <v>0.1</v>
      </c>
      <c r="U22" s="180">
        <f>S22*(1+$Q$9)</f>
        <v>14328.627558348004</v>
      </c>
      <c r="V22" s="181">
        <f>T22</f>
        <v>0.1</v>
      </c>
      <c r="W22" s="190">
        <f t="shared" ref="W22:W26" si="11">+Q22+O22+M22+K22+I22+G22+S22+U22</f>
        <v>91949.546169948007</v>
      </c>
      <c r="X22" s="322"/>
    </row>
    <row r="23" spans="1:24" ht="14.25" x14ac:dyDescent="0.25">
      <c r="A23" s="323" t="s">
        <v>95</v>
      </c>
      <c r="B23" s="186" t="s">
        <v>112</v>
      </c>
      <c r="C23" s="186" t="s">
        <v>109</v>
      </c>
      <c r="D23" s="187">
        <v>75000</v>
      </c>
      <c r="E23" s="207">
        <v>2</v>
      </c>
      <c r="F23" s="189">
        <f t="shared" ref="F23:F26" si="12">E23*0.1</f>
        <v>0.2</v>
      </c>
      <c r="G23" s="180"/>
      <c r="H23" s="181"/>
      <c r="I23" s="180">
        <f>D23*F23</f>
        <v>15000</v>
      </c>
      <c r="J23" s="181">
        <f>F23</f>
        <v>0.2</v>
      </c>
      <c r="K23" s="180">
        <f>I23*(1+$K$9)</f>
        <v>15450</v>
      </c>
      <c r="L23" s="181">
        <f t="shared" ref="L23:L26" si="13">J23</f>
        <v>0.2</v>
      </c>
      <c r="M23" s="180">
        <f t="shared" ref="M23:M26" si="14">K23*(1+$M$9)</f>
        <v>15913.5</v>
      </c>
      <c r="N23" s="181">
        <f t="shared" ref="N23:N29" si="15">L23</f>
        <v>0.2</v>
      </c>
      <c r="O23" s="180">
        <f>M23*(1+$O$9)</f>
        <v>16390.904999999999</v>
      </c>
      <c r="P23" s="181">
        <f t="shared" ref="P23:P29" si="16">N23</f>
        <v>0.2</v>
      </c>
      <c r="Q23" s="180">
        <f>O23*(1+$Q$9)</f>
        <v>16882.632149999998</v>
      </c>
      <c r="R23" s="181">
        <f t="shared" ref="R23:R29" si="17">P23</f>
        <v>0.2</v>
      </c>
      <c r="S23" s="180">
        <f>Q23*(1+$Q$9)</f>
        <v>17389.1111145</v>
      </c>
      <c r="T23" s="181">
        <f t="shared" ref="T23:T29" si="18">R23</f>
        <v>0.2</v>
      </c>
      <c r="U23" s="180">
        <f>S23*(1+$Q$9)</f>
        <v>17910.784447934999</v>
      </c>
      <c r="V23" s="181">
        <f>T23</f>
        <v>0.2</v>
      </c>
      <c r="W23" s="190">
        <f t="shared" si="11"/>
        <v>114936.93271243499</v>
      </c>
      <c r="X23" s="322"/>
    </row>
    <row r="24" spans="1:24" ht="14.25" x14ac:dyDescent="0.25">
      <c r="A24" s="323" t="s">
        <v>95</v>
      </c>
      <c r="B24" s="186" t="s">
        <v>112</v>
      </c>
      <c r="C24" s="186" t="s">
        <v>107</v>
      </c>
      <c r="D24" s="187">
        <v>90000</v>
      </c>
      <c r="E24" s="207">
        <v>2</v>
      </c>
      <c r="F24" s="189">
        <f t="shared" si="12"/>
        <v>0.2</v>
      </c>
      <c r="G24" s="180"/>
      <c r="H24" s="181"/>
      <c r="I24" s="180">
        <f>D24*F24</f>
        <v>18000</v>
      </c>
      <c r="J24" s="181">
        <f>F24</f>
        <v>0.2</v>
      </c>
      <c r="K24" s="180">
        <f>I24*(1+$K$9)</f>
        <v>18540</v>
      </c>
      <c r="L24" s="181">
        <f t="shared" si="13"/>
        <v>0.2</v>
      </c>
      <c r="M24" s="180">
        <f t="shared" si="14"/>
        <v>19096.2</v>
      </c>
      <c r="N24" s="181">
        <f t="shared" si="15"/>
        <v>0.2</v>
      </c>
      <c r="O24" s="180">
        <f>M24*(1+$O$9)</f>
        <v>19669.086000000003</v>
      </c>
      <c r="P24" s="181">
        <f t="shared" si="16"/>
        <v>0.2</v>
      </c>
      <c r="Q24" s="180">
        <f>O24*(1+$Q$9)</f>
        <v>20259.158580000003</v>
      </c>
      <c r="R24" s="181">
        <f t="shared" si="17"/>
        <v>0.2</v>
      </c>
      <c r="S24" s="180">
        <f>Q24*(1+$Q$9)</f>
        <v>20866.933337400005</v>
      </c>
      <c r="T24" s="181">
        <f t="shared" si="18"/>
        <v>0.2</v>
      </c>
      <c r="U24" s="180">
        <f>S24*(1+$Q$9)</f>
        <v>21492.941337522007</v>
      </c>
      <c r="V24" s="181">
        <f>T24</f>
        <v>0.2</v>
      </c>
      <c r="W24" s="190">
        <f t="shared" si="11"/>
        <v>137924.31925492201</v>
      </c>
      <c r="X24" s="322"/>
    </row>
    <row r="25" spans="1:24" ht="14.25" x14ac:dyDescent="0.25">
      <c r="A25" s="323" t="s">
        <v>95</v>
      </c>
      <c r="B25" s="186" t="s">
        <v>112</v>
      </c>
      <c r="C25" s="186" t="s">
        <v>108</v>
      </c>
      <c r="D25" s="187">
        <v>150000</v>
      </c>
      <c r="E25" s="207">
        <v>1</v>
      </c>
      <c r="F25" s="189">
        <f t="shared" si="12"/>
        <v>0.1</v>
      </c>
      <c r="G25" s="180"/>
      <c r="H25" s="181"/>
      <c r="I25" s="180"/>
      <c r="J25" s="181"/>
      <c r="K25" s="180">
        <f>D25*F25</f>
        <v>15000</v>
      </c>
      <c r="L25" s="181">
        <f t="shared" si="13"/>
        <v>0</v>
      </c>
      <c r="M25" s="180">
        <f t="shared" si="14"/>
        <v>15450</v>
      </c>
      <c r="N25" s="181">
        <f t="shared" si="15"/>
        <v>0</v>
      </c>
      <c r="O25" s="180">
        <f>M25*(1+$O$9)</f>
        <v>15913.5</v>
      </c>
      <c r="P25" s="181">
        <f t="shared" si="16"/>
        <v>0</v>
      </c>
      <c r="Q25" s="180">
        <f>O25*(1+$Q$9)</f>
        <v>16390.904999999999</v>
      </c>
      <c r="R25" s="181">
        <f t="shared" si="17"/>
        <v>0</v>
      </c>
      <c r="S25" s="180">
        <f>Q25*(1+$Q$9)</f>
        <v>16882.632149999998</v>
      </c>
      <c r="T25" s="181">
        <f t="shared" si="18"/>
        <v>0</v>
      </c>
      <c r="U25" s="180">
        <f>S25*(1+$Q$9)</f>
        <v>17389.1111145</v>
      </c>
      <c r="V25" s="181">
        <f>T25</f>
        <v>0</v>
      </c>
      <c r="W25" s="190">
        <f t="shared" si="11"/>
        <v>97026.148264499992</v>
      </c>
      <c r="X25" s="322"/>
    </row>
    <row r="26" spans="1:24" thickBot="1" x14ac:dyDescent="0.3">
      <c r="A26" s="324" t="s">
        <v>95</v>
      </c>
      <c r="B26" s="192" t="s">
        <v>112</v>
      </c>
      <c r="C26" s="192" t="s">
        <v>107</v>
      </c>
      <c r="D26" s="193">
        <v>100000</v>
      </c>
      <c r="E26" s="208">
        <v>1</v>
      </c>
      <c r="F26" s="195">
        <f t="shared" si="12"/>
        <v>0.1</v>
      </c>
      <c r="G26" s="196"/>
      <c r="H26" s="197"/>
      <c r="I26" s="196"/>
      <c r="J26" s="197"/>
      <c r="K26" s="196">
        <f>D26*F26</f>
        <v>10000</v>
      </c>
      <c r="L26" s="197">
        <f t="shared" si="13"/>
        <v>0</v>
      </c>
      <c r="M26" s="196">
        <f t="shared" si="14"/>
        <v>10300</v>
      </c>
      <c r="N26" s="197">
        <f t="shared" si="15"/>
        <v>0</v>
      </c>
      <c r="O26" s="196">
        <f>M26*(1+$O$9)</f>
        <v>10609</v>
      </c>
      <c r="P26" s="197">
        <f t="shared" si="16"/>
        <v>0</v>
      </c>
      <c r="Q26" s="196">
        <f>O26*(1+$Q$9)</f>
        <v>10927.27</v>
      </c>
      <c r="R26" s="197">
        <f t="shared" si="17"/>
        <v>0</v>
      </c>
      <c r="S26" s="196">
        <f>Q26*(1+$Q$9)</f>
        <v>11255.088100000001</v>
      </c>
      <c r="T26" s="197">
        <f t="shared" si="18"/>
        <v>0</v>
      </c>
      <c r="U26" s="196">
        <f>S26*(1+$Q$9)</f>
        <v>11592.740743</v>
      </c>
      <c r="V26" s="197">
        <f>T26</f>
        <v>0</v>
      </c>
      <c r="W26" s="199">
        <f t="shared" si="11"/>
        <v>64684.098843000007</v>
      </c>
      <c r="X26" s="322"/>
    </row>
    <row r="27" spans="1:24" ht="14.25" x14ac:dyDescent="0.25">
      <c r="A27" s="325"/>
      <c r="B27" s="200"/>
      <c r="C27" s="200"/>
      <c r="D27" s="201"/>
      <c r="E27" s="209"/>
      <c r="F27" s="209"/>
      <c r="G27" s="204"/>
      <c r="H27" s="205"/>
      <c r="I27" s="204"/>
      <c r="J27" s="205"/>
      <c r="K27" s="204"/>
      <c r="L27" s="205"/>
      <c r="M27" s="204"/>
      <c r="N27" s="205"/>
      <c r="O27" s="204"/>
      <c r="P27" s="205"/>
      <c r="Q27" s="204"/>
      <c r="R27" s="205"/>
      <c r="S27" s="204"/>
      <c r="T27" s="205"/>
      <c r="U27" s="204"/>
      <c r="V27" s="205"/>
      <c r="W27" s="206"/>
      <c r="X27" s="322"/>
    </row>
    <row r="28" spans="1:24" ht="14.25" x14ac:dyDescent="0.25">
      <c r="A28" s="326" t="s">
        <v>102</v>
      </c>
      <c r="B28" s="186" t="s">
        <v>112</v>
      </c>
      <c r="C28" s="210" t="s">
        <v>110</v>
      </c>
      <c r="D28" s="211">
        <v>50000</v>
      </c>
      <c r="E28" s="212"/>
      <c r="F28" s="367">
        <v>1</v>
      </c>
      <c r="G28" s="180"/>
      <c r="H28" s="181"/>
      <c r="I28" s="217">
        <f>D28</f>
        <v>50000</v>
      </c>
      <c r="J28" s="181">
        <f>F28</f>
        <v>1</v>
      </c>
      <c r="K28" s="180">
        <f t="shared" ref="K28" si="19">I28*(1+$K$9)</f>
        <v>51500</v>
      </c>
      <c r="L28" s="181">
        <f>J28</f>
        <v>1</v>
      </c>
      <c r="M28" s="180">
        <f t="shared" ref="M28" si="20">K28*(1+$M$9)</f>
        <v>53045</v>
      </c>
      <c r="N28" s="181">
        <f t="shared" si="15"/>
        <v>1</v>
      </c>
      <c r="O28" s="180">
        <f t="shared" ref="O28:O29" si="21">M28*(1+$M$9)</f>
        <v>54636.35</v>
      </c>
      <c r="P28" s="181">
        <f t="shared" si="16"/>
        <v>1</v>
      </c>
      <c r="Q28" s="180">
        <f t="shared" ref="Q28:Q29" si="22">O28*(1+$M$9)</f>
        <v>56275.440499999997</v>
      </c>
      <c r="R28" s="181">
        <f t="shared" si="17"/>
        <v>1</v>
      </c>
      <c r="S28" s="180">
        <f t="shared" ref="S28:S29" si="23">Q28*(1+$M$9)</f>
        <v>57963.703714999996</v>
      </c>
      <c r="T28" s="181">
        <f t="shared" si="18"/>
        <v>1</v>
      </c>
      <c r="U28" s="180">
        <f>S28*(1+$M$9)</f>
        <v>59702.614826450001</v>
      </c>
      <c r="V28" s="181">
        <f t="shared" ref="V28:V29" si="24">T28</f>
        <v>1</v>
      </c>
      <c r="W28" s="190">
        <f t="shared" ref="W28:W31" si="25">+Q28+O28+M28+K28+I28+G28+S28+U28</f>
        <v>383123.10904145002</v>
      </c>
      <c r="X28" s="322"/>
    </row>
    <row r="29" spans="1:24" ht="14.25" x14ac:dyDescent="0.25">
      <c r="A29" s="326" t="s">
        <v>103</v>
      </c>
      <c r="B29" s="186" t="s">
        <v>112</v>
      </c>
      <c r="C29" s="210" t="s">
        <v>158</v>
      </c>
      <c r="D29" s="211">
        <v>40000</v>
      </c>
      <c r="E29" s="212"/>
      <c r="F29" s="367">
        <v>1</v>
      </c>
      <c r="G29" s="180"/>
      <c r="H29" s="181"/>
      <c r="I29" s="180"/>
      <c r="J29" s="181"/>
      <c r="K29" s="217">
        <f>D29</f>
        <v>40000</v>
      </c>
      <c r="L29" s="181">
        <f>F29</f>
        <v>1</v>
      </c>
      <c r="M29" s="180">
        <f t="shared" ref="M29" si="26">K29*(1+$M$9)</f>
        <v>41200</v>
      </c>
      <c r="N29" s="181">
        <f t="shared" si="15"/>
        <v>1</v>
      </c>
      <c r="O29" s="180">
        <f t="shared" si="21"/>
        <v>42436</v>
      </c>
      <c r="P29" s="181">
        <f t="shared" si="16"/>
        <v>1</v>
      </c>
      <c r="Q29" s="180">
        <f t="shared" si="22"/>
        <v>43709.08</v>
      </c>
      <c r="R29" s="181">
        <f t="shared" si="17"/>
        <v>1</v>
      </c>
      <c r="S29" s="180">
        <f t="shared" si="23"/>
        <v>45020.352400000003</v>
      </c>
      <c r="T29" s="181">
        <f t="shared" si="18"/>
        <v>1</v>
      </c>
      <c r="U29" s="180">
        <f>S29*(1+$M$9)</f>
        <v>46370.962972000001</v>
      </c>
      <c r="V29" s="181">
        <f t="shared" si="24"/>
        <v>1</v>
      </c>
      <c r="W29" s="190">
        <f t="shared" si="25"/>
        <v>258736.39537200003</v>
      </c>
      <c r="X29" s="322"/>
    </row>
    <row r="30" spans="1:24" ht="14.25" x14ac:dyDescent="0.25">
      <c r="A30" s="326" t="s">
        <v>104</v>
      </c>
      <c r="B30" s="210"/>
      <c r="C30" s="210"/>
      <c r="D30" s="210"/>
      <c r="E30" s="212"/>
      <c r="F30" s="212"/>
      <c r="G30" s="180"/>
      <c r="H30" s="181"/>
      <c r="I30" s="180"/>
      <c r="J30" s="181"/>
      <c r="K30" s="180"/>
      <c r="L30" s="181"/>
      <c r="M30" s="180"/>
      <c r="N30" s="181"/>
      <c r="O30" s="180"/>
      <c r="P30" s="181"/>
      <c r="Q30" s="180"/>
      <c r="R30" s="181"/>
      <c r="S30" s="180"/>
      <c r="T30" s="181"/>
      <c r="U30" s="180"/>
      <c r="V30" s="181"/>
      <c r="W30" s="190">
        <f t="shared" si="25"/>
        <v>0</v>
      </c>
      <c r="X30" s="322"/>
    </row>
    <row r="31" spans="1:24" thickBot="1" x14ac:dyDescent="0.3">
      <c r="A31" s="327" t="s">
        <v>105</v>
      </c>
      <c r="B31" s="213"/>
      <c r="C31" s="213"/>
      <c r="D31" s="213"/>
      <c r="E31" s="214"/>
      <c r="F31" s="214"/>
      <c r="G31" s="196"/>
      <c r="H31" s="197"/>
      <c r="I31" s="196"/>
      <c r="J31" s="197"/>
      <c r="K31" s="196"/>
      <c r="L31" s="197"/>
      <c r="M31" s="196"/>
      <c r="N31" s="197"/>
      <c r="O31" s="196"/>
      <c r="P31" s="197"/>
      <c r="Q31" s="196"/>
      <c r="R31" s="197"/>
      <c r="S31" s="196"/>
      <c r="T31" s="197"/>
      <c r="U31" s="196"/>
      <c r="V31" s="197"/>
      <c r="W31" s="199">
        <f t="shared" si="25"/>
        <v>0</v>
      </c>
      <c r="X31" s="322"/>
    </row>
    <row r="32" spans="1:24" ht="14.25" x14ac:dyDescent="0.25">
      <c r="A32" s="328"/>
      <c r="B32" s="215"/>
      <c r="C32" s="215"/>
      <c r="D32" s="215"/>
      <c r="E32" s="216"/>
      <c r="F32" s="216"/>
      <c r="G32" s="204"/>
      <c r="H32" s="205"/>
      <c r="I32" s="204"/>
      <c r="J32" s="205"/>
      <c r="K32" s="204"/>
      <c r="L32" s="205"/>
      <c r="M32" s="204"/>
      <c r="N32" s="205"/>
      <c r="O32" s="204"/>
      <c r="P32" s="205"/>
      <c r="Q32" s="204"/>
      <c r="R32" s="205"/>
      <c r="S32" s="204"/>
      <c r="T32" s="205"/>
      <c r="U32" s="204"/>
      <c r="V32" s="205"/>
      <c r="W32" s="206"/>
      <c r="X32" s="322"/>
    </row>
    <row r="33" spans="1:27" ht="14.25" x14ac:dyDescent="0.25">
      <c r="A33" s="326" t="s">
        <v>77</v>
      </c>
      <c r="B33" s="186" t="s">
        <v>112</v>
      </c>
      <c r="C33" s="210" t="s">
        <v>152</v>
      </c>
      <c r="D33" s="211">
        <v>8000</v>
      </c>
      <c r="E33" s="212"/>
      <c r="F33" s="212"/>
      <c r="G33" s="180"/>
      <c r="H33" s="181"/>
      <c r="I33" s="217">
        <f>D33</f>
        <v>8000</v>
      </c>
      <c r="J33" s="181">
        <v>0</v>
      </c>
      <c r="K33" s="376">
        <f>I33</f>
        <v>8000</v>
      </c>
      <c r="L33" s="181">
        <v>0</v>
      </c>
      <c r="M33" s="376">
        <f>K33</f>
        <v>8000</v>
      </c>
      <c r="N33" s="181">
        <v>0</v>
      </c>
      <c r="O33" s="180">
        <f>M33</f>
        <v>8000</v>
      </c>
      <c r="P33" s="181">
        <v>0</v>
      </c>
      <c r="Q33" s="180">
        <f>O33</f>
        <v>8000</v>
      </c>
      <c r="R33" s="181">
        <v>0</v>
      </c>
      <c r="S33" s="180">
        <f>Q33</f>
        <v>8000</v>
      </c>
      <c r="T33" s="181">
        <v>0</v>
      </c>
      <c r="U33" s="180">
        <f>S33</f>
        <v>8000</v>
      </c>
      <c r="V33" s="181">
        <v>0</v>
      </c>
      <c r="W33" s="190">
        <f t="shared" ref="W33:W37" si="27">+Q33+O33+M33+K33+I33+G33+S33+U33</f>
        <v>56000</v>
      </c>
      <c r="X33" s="322"/>
    </row>
    <row r="34" spans="1:27" ht="14.25" x14ac:dyDescent="0.25">
      <c r="A34" s="326" t="s">
        <v>77</v>
      </c>
      <c r="B34" s="186" t="s">
        <v>112</v>
      </c>
      <c r="C34" s="210" t="s">
        <v>153</v>
      </c>
      <c r="D34" s="211">
        <v>5000</v>
      </c>
      <c r="E34" s="212"/>
      <c r="F34" s="212"/>
      <c r="G34" s="180"/>
      <c r="H34" s="181"/>
      <c r="I34" s="217">
        <f>D34</f>
        <v>5000</v>
      </c>
      <c r="J34" s="181">
        <v>0</v>
      </c>
      <c r="K34" s="376">
        <f>I34</f>
        <v>5000</v>
      </c>
      <c r="L34" s="181">
        <v>0</v>
      </c>
      <c r="M34" s="376">
        <f>K34</f>
        <v>5000</v>
      </c>
      <c r="N34" s="181">
        <v>0</v>
      </c>
      <c r="O34" s="180">
        <f>M34</f>
        <v>5000</v>
      </c>
      <c r="P34" s="181">
        <v>0</v>
      </c>
      <c r="Q34" s="180">
        <f>O34</f>
        <v>5000</v>
      </c>
      <c r="R34" s="181">
        <v>0</v>
      </c>
      <c r="S34" s="180">
        <f>Q34</f>
        <v>5000</v>
      </c>
      <c r="T34" s="181">
        <v>0</v>
      </c>
      <c r="U34" s="180">
        <f>S34</f>
        <v>5000</v>
      </c>
      <c r="V34" s="181">
        <v>0</v>
      </c>
      <c r="W34" s="190">
        <f t="shared" si="27"/>
        <v>35000</v>
      </c>
      <c r="X34" s="322"/>
    </row>
    <row r="35" spans="1:27" ht="14.25" x14ac:dyDescent="0.25">
      <c r="A35" s="326" t="s">
        <v>77</v>
      </c>
      <c r="B35" s="210" t="s">
        <v>140</v>
      </c>
      <c r="C35" s="210" t="s">
        <v>140</v>
      </c>
      <c r="D35" s="211">
        <v>8000</v>
      </c>
      <c r="E35" s="212"/>
      <c r="F35" s="212"/>
      <c r="G35" s="180"/>
      <c r="H35" s="181"/>
      <c r="I35" s="217"/>
      <c r="J35" s="181">
        <v>0</v>
      </c>
      <c r="K35" s="376">
        <f>D35</f>
        <v>8000</v>
      </c>
      <c r="L35" s="181">
        <v>0</v>
      </c>
      <c r="M35" s="376">
        <f>K35</f>
        <v>8000</v>
      </c>
      <c r="N35" s="181">
        <v>0</v>
      </c>
      <c r="O35" s="180">
        <f>M35</f>
        <v>8000</v>
      </c>
      <c r="P35" s="181">
        <v>0</v>
      </c>
      <c r="Q35" s="180">
        <f>O35</f>
        <v>8000</v>
      </c>
      <c r="R35" s="181">
        <v>0</v>
      </c>
      <c r="S35" s="180">
        <f>Q35</f>
        <v>8000</v>
      </c>
      <c r="T35" s="181">
        <v>0</v>
      </c>
      <c r="U35" s="180">
        <f>S35</f>
        <v>8000</v>
      </c>
      <c r="V35" s="181">
        <v>0</v>
      </c>
      <c r="W35" s="190">
        <f t="shared" si="27"/>
        <v>48000</v>
      </c>
      <c r="X35" s="322"/>
    </row>
    <row r="36" spans="1:27" ht="14.25" x14ac:dyDescent="0.25">
      <c r="A36" s="326" t="s">
        <v>77</v>
      </c>
      <c r="B36" s="210" t="s">
        <v>140</v>
      </c>
      <c r="C36" s="210" t="s">
        <v>140</v>
      </c>
      <c r="D36" s="211">
        <v>8000</v>
      </c>
      <c r="E36" s="212"/>
      <c r="F36" s="212"/>
      <c r="G36" s="180"/>
      <c r="H36" s="181"/>
      <c r="I36" s="217"/>
      <c r="J36" s="181">
        <v>0</v>
      </c>
      <c r="K36" s="376">
        <f>D36</f>
        <v>8000</v>
      </c>
      <c r="L36" s="181">
        <v>0</v>
      </c>
      <c r="M36" s="376">
        <f>K36</f>
        <v>8000</v>
      </c>
      <c r="N36" s="181">
        <v>0</v>
      </c>
      <c r="O36" s="180">
        <f>M36</f>
        <v>8000</v>
      </c>
      <c r="P36" s="181">
        <v>0</v>
      </c>
      <c r="Q36" s="180">
        <f>O36</f>
        <v>8000</v>
      </c>
      <c r="R36" s="181">
        <v>0</v>
      </c>
      <c r="S36" s="180">
        <f>Q36</f>
        <v>8000</v>
      </c>
      <c r="T36" s="181">
        <v>0</v>
      </c>
      <c r="U36" s="180">
        <f>S36</f>
        <v>8000</v>
      </c>
      <c r="V36" s="181">
        <v>0</v>
      </c>
      <c r="W36" s="190">
        <f t="shared" si="27"/>
        <v>48000</v>
      </c>
      <c r="X36" s="322"/>
    </row>
    <row r="37" spans="1:27" thickBot="1" x14ac:dyDescent="0.3">
      <c r="A37" s="327" t="s">
        <v>77</v>
      </c>
      <c r="B37" s="213" t="s">
        <v>140</v>
      </c>
      <c r="C37" s="213" t="s">
        <v>140</v>
      </c>
      <c r="D37" s="374">
        <v>8000</v>
      </c>
      <c r="E37" s="214"/>
      <c r="F37" s="214"/>
      <c r="G37" s="196"/>
      <c r="H37" s="197"/>
      <c r="I37" s="196"/>
      <c r="J37" s="197"/>
      <c r="K37" s="198"/>
      <c r="L37" s="197">
        <v>0</v>
      </c>
      <c r="M37" s="375">
        <f>D37</f>
        <v>8000</v>
      </c>
      <c r="N37" s="197">
        <v>0</v>
      </c>
      <c r="O37" s="196">
        <f>M37</f>
        <v>8000</v>
      </c>
      <c r="P37" s="197">
        <v>0</v>
      </c>
      <c r="Q37" s="196">
        <f>O37</f>
        <v>8000</v>
      </c>
      <c r="R37" s="197">
        <v>0</v>
      </c>
      <c r="S37" s="196">
        <f>Q37</f>
        <v>8000</v>
      </c>
      <c r="T37" s="197">
        <v>0</v>
      </c>
      <c r="U37" s="196">
        <v>8000</v>
      </c>
      <c r="V37" s="197">
        <v>0</v>
      </c>
      <c r="W37" s="199">
        <f t="shared" si="27"/>
        <v>40000</v>
      </c>
      <c r="X37" s="322"/>
    </row>
    <row r="38" spans="1:27" ht="14.25" x14ac:dyDescent="0.25">
      <c r="A38" s="328"/>
      <c r="B38" s="215"/>
      <c r="C38" s="215"/>
      <c r="D38" s="215"/>
      <c r="E38" s="216"/>
      <c r="F38" s="216"/>
      <c r="G38" s="204"/>
      <c r="H38" s="205"/>
      <c r="I38" s="204"/>
      <c r="J38" s="205"/>
      <c r="K38" s="204"/>
      <c r="L38" s="205"/>
      <c r="M38" s="204"/>
      <c r="N38" s="205"/>
      <c r="O38" s="204"/>
      <c r="P38" s="205"/>
      <c r="Q38" s="204"/>
      <c r="R38" s="205"/>
      <c r="S38" s="204"/>
      <c r="T38" s="205"/>
      <c r="U38" s="204"/>
      <c r="V38" s="205"/>
      <c r="W38" s="218"/>
      <c r="X38" s="322"/>
    </row>
    <row r="39" spans="1:27" x14ac:dyDescent="0.25">
      <c r="A39" s="329" t="s">
        <v>57</v>
      </c>
      <c r="B39" s="219"/>
      <c r="C39" s="219"/>
      <c r="D39" s="219"/>
      <c r="E39" s="220"/>
      <c r="F39" s="220"/>
      <c r="G39" s="221">
        <f>SUM(G17:G37)</f>
        <v>100000</v>
      </c>
      <c r="H39" s="222">
        <f>SUM(H17:H37)</f>
        <v>0.75</v>
      </c>
      <c r="I39" s="221">
        <f>SUM(I17:I37)</f>
        <v>321000</v>
      </c>
      <c r="J39" s="223">
        <f t="shared" ref="J39:V39" si="28">SUM(J17:J37)</f>
        <v>3.2500000000000004</v>
      </c>
      <c r="K39" s="221">
        <f>SUM(K17:K37)</f>
        <v>531240</v>
      </c>
      <c r="L39" s="223">
        <f t="shared" si="28"/>
        <v>5.25</v>
      </c>
      <c r="M39" s="221">
        <f>SUM(M17:M37)</f>
        <v>634307.19999999995</v>
      </c>
      <c r="N39" s="223">
        <f t="shared" si="28"/>
        <v>6.25</v>
      </c>
      <c r="O39" s="221">
        <f>SUM(O17:O37)</f>
        <v>652226.41599999997</v>
      </c>
      <c r="P39" s="223">
        <f t="shared" si="28"/>
        <v>6.25</v>
      </c>
      <c r="Q39" s="221">
        <f>SUM(Q17:Q37)</f>
        <v>670683.20848000003</v>
      </c>
      <c r="R39" s="223">
        <f t="shared" si="28"/>
        <v>6.25</v>
      </c>
      <c r="S39" s="221">
        <f>SUM(S17:S37)</f>
        <v>689693.70473440003</v>
      </c>
      <c r="T39" s="223">
        <f t="shared" si="28"/>
        <v>6.25</v>
      </c>
      <c r="U39" s="221">
        <f>SUM(U17:U37)</f>
        <v>709274.51587643195</v>
      </c>
      <c r="V39" s="223">
        <f t="shared" si="28"/>
        <v>6.25</v>
      </c>
      <c r="W39" s="224">
        <f>SUM(W17:W37)</f>
        <v>4308425.0450908318</v>
      </c>
      <c r="X39" s="322"/>
    </row>
    <row r="40" spans="1:27" x14ac:dyDescent="0.25">
      <c r="A40" s="330"/>
      <c r="B40" s="331"/>
      <c r="C40" s="331"/>
      <c r="D40" s="331"/>
      <c r="E40" s="331"/>
      <c r="F40" s="331"/>
      <c r="G40" s="225"/>
      <c r="H40" s="226"/>
      <c r="I40" s="225"/>
      <c r="J40" s="226"/>
      <c r="K40" s="225"/>
      <c r="L40" s="226"/>
      <c r="M40" s="225"/>
      <c r="N40" s="226"/>
      <c r="O40" s="225"/>
      <c r="P40" s="226"/>
      <c r="Q40" s="225"/>
      <c r="R40" s="226"/>
      <c r="S40" s="225"/>
      <c r="T40" s="226"/>
      <c r="U40" s="225"/>
      <c r="V40" s="226"/>
      <c r="W40" s="225"/>
      <c r="X40" s="332"/>
      <c r="Y40" s="80"/>
      <c r="Z40" s="80"/>
      <c r="AA40" s="80"/>
    </row>
    <row r="41" spans="1:27" x14ac:dyDescent="0.25">
      <c r="A41" s="330"/>
      <c r="B41" s="331"/>
      <c r="C41" s="331"/>
      <c r="D41" s="331"/>
      <c r="E41" s="331"/>
      <c r="F41" s="331"/>
      <c r="G41" s="225"/>
      <c r="H41" s="226"/>
      <c r="I41" s="225"/>
      <c r="J41" s="226"/>
      <c r="K41" s="225"/>
      <c r="L41" s="226"/>
      <c r="M41" s="225"/>
      <c r="N41" s="226"/>
      <c r="O41" s="225"/>
      <c r="P41" s="226"/>
      <c r="Q41" s="225"/>
      <c r="R41" s="226"/>
      <c r="S41" s="225"/>
      <c r="T41" s="226"/>
      <c r="U41" s="225"/>
      <c r="V41" s="226"/>
      <c r="W41" s="225"/>
      <c r="X41" s="332"/>
      <c r="Y41" s="80"/>
      <c r="Z41" s="80"/>
      <c r="AA41" s="80"/>
    </row>
    <row r="42" spans="1:27" x14ac:dyDescent="0.25">
      <c r="A42" s="333" t="s">
        <v>60</v>
      </c>
      <c r="B42" s="227"/>
      <c r="C42" s="227"/>
      <c r="D42" s="227"/>
      <c r="E42" s="227"/>
      <c r="F42" s="228"/>
      <c r="G42" s="180">
        <f>SUM(G17:G31)*$A$43+SUM(G33:G37)*$B$43</f>
        <v>37000</v>
      </c>
      <c r="H42" s="229"/>
      <c r="I42" s="180">
        <f>SUM(I17:I31)*$A$43+SUM(I33:I37)*$B$43</f>
        <v>114954.5</v>
      </c>
      <c r="J42" s="229"/>
      <c r="K42" s="180">
        <f>SUM(K17:K31)*$A$43+SUM(K33:K37)*$B$43</f>
        <v>188047.3</v>
      </c>
      <c r="L42" s="229"/>
      <c r="M42" s="180">
        <f>SUM(M17:M31)*$A$43+SUM(M33:M37)*$B$43</f>
        <v>223834.16399999999</v>
      </c>
      <c r="N42" s="229"/>
      <c r="O42" s="180">
        <f>SUM(O17:O31)*$A$43+SUM(O33:O37)*$B$43</f>
        <v>230464.27391999998</v>
      </c>
      <c r="P42" s="229"/>
      <c r="Q42" s="180">
        <f>SUM(Q17:Q31)*$A$43+SUM(Q33:Q37)*$B$43</f>
        <v>237293.28713760001</v>
      </c>
      <c r="R42" s="229"/>
      <c r="S42" s="180">
        <f>SUM(S17:S31)*$A$43+SUM(S33:S37)*$B$43</f>
        <v>244327.170751728</v>
      </c>
      <c r="T42" s="229"/>
      <c r="U42" s="180">
        <f>SUM(U17:U31)*$A$43+SUM(U33:U37)*$B$43</f>
        <v>251572.07087427983</v>
      </c>
      <c r="V42" s="229"/>
      <c r="W42" s="190">
        <f>+Q42+O42+M42+K42+I42+G42+S42+U42</f>
        <v>1527492.7666836078</v>
      </c>
      <c r="X42" s="322"/>
    </row>
    <row r="43" spans="1:27" x14ac:dyDescent="0.25">
      <c r="A43" s="334">
        <v>0.37</v>
      </c>
      <c r="B43" s="335">
        <v>7.6499999999999999E-2</v>
      </c>
      <c r="C43" s="336"/>
      <c r="D43" s="336"/>
      <c r="E43" s="336"/>
      <c r="F43" s="336"/>
      <c r="G43" s="230"/>
      <c r="H43" s="231"/>
      <c r="I43" s="230"/>
      <c r="J43" s="231"/>
      <c r="K43" s="230"/>
      <c r="L43" s="231"/>
      <c r="M43" s="230"/>
      <c r="N43" s="231"/>
      <c r="O43" s="230"/>
      <c r="P43" s="231"/>
      <c r="Q43" s="230"/>
      <c r="R43" s="231"/>
      <c r="S43" s="230"/>
      <c r="T43" s="231"/>
      <c r="U43" s="230"/>
      <c r="V43" s="231"/>
      <c r="W43" s="232"/>
      <c r="X43" s="322"/>
    </row>
    <row r="44" spans="1:27" ht="15.75" thickBot="1" x14ac:dyDescent="0.3">
      <c r="A44" s="334"/>
      <c r="B44" s="335"/>
      <c r="C44" s="336"/>
      <c r="D44" s="336"/>
      <c r="E44" s="336"/>
      <c r="F44" s="336"/>
      <c r="G44" s="233"/>
      <c r="H44" s="234"/>
      <c r="I44" s="233"/>
      <c r="J44" s="234"/>
      <c r="K44" s="233"/>
      <c r="L44" s="234"/>
      <c r="M44" s="233"/>
      <c r="N44" s="234"/>
      <c r="O44" s="233"/>
      <c r="P44" s="234"/>
      <c r="Q44" s="233"/>
      <c r="R44" s="234"/>
      <c r="S44" s="233"/>
      <c r="T44" s="234"/>
      <c r="U44" s="233"/>
      <c r="V44" s="234"/>
      <c r="W44" s="235"/>
      <c r="X44" s="322"/>
    </row>
    <row r="45" spans="1:27" ht="15.75" thickBot="1" x14ac:dyDescent="0.3">
      <c r="A45" s="236" t="s">
        <v>39</v>
      </c>
      <c r="B45" s="237"/>
      <c r="C45" s="238"/>
      <c r="D45" s="238"/>
      <c r="E45" s="238"/>
      <c r="F45" s="239"/>
      <c r="G45" s="240">
        <f t="shared" ref="G45:W45" si="29">+G39+G42</f>
        <v>137000</v>
      </c>
      <c r="H45" s="241">
        <f t="shared" si="29"/>
        <v>0.75</v>
      </c>
      <c r="I45" s="240">
        <f t="shared" si="29"/>
        <v>435954.5</v>
      </c>
      <c r="J45" s="241">
        <f t="shared" si="29"/>
        <v>3.2500000000000004</v>
      </c>
      <c r="K45" s="240">
        <f t="shared" si="29"/>
        <v>719287.3</v>
      </c>
      <c r="L45" s="241">
        <f t="shared" si="29"/>
        <v>5.25</v>
      </c>
      <c r="M45" s="240">
        <f t="shared" si="29"/>
        <v>858141.36399999994</v>
      </c>
      <c r="N45" s="241">
        <f t="shared" si="29"/>
        <v>6.25</v>
      </c>
      <c r="O45" s="240">
        <f t="shared" si="29"/>
        <v>882690.68991999992</v>
      </c>
      <c r="P45" s="241">
        <f t="shared" si="29"/>
        <v>6.25</v>
      </c>
      <c r="Q45" s="240">
        <f t="shared" si="29"/>
        <v>907976.49561760004</v>
      </c>
      <c r="R45" s="241">
        <f t="shared" si="29"/>
        <v>6.25</v>
      </c>
      <c r="S45" s="240">
        <f t="shared" si="29"/>
        <v>934020.87548612803</v>
      </c>
      <c r="T45" s="241">
        <f t="shared" si="29"/>
        <v>6.25</v>
      </c>
      <c r="U45" s="240">
        <f t="shared" si="29"/>
        <v>960846.58675071178</v>
      </c>
      <c r="V45" s="241">
        <f t="shared" si="29"/>
        <v>6.25</v>
      </c>
      <c r="W45" s="242">
        <f t="shared" si="29"/>
        <v>5835917.8117744401</v>
      </c>
      <c r="X45" s="322"/>
    </row>
    <row r="46" spans="1:27" x14ac:dyDescent="0.25">
      <c r="A46" s="256"/>
      <c r="B46" s="257"/>
      <c r="C46" s="257"/>
      <c r="D46" s="257"/>
      <c r="E46" s="257"/>
      <c r="F46" s="257"/>
      <c r="G46" s="156"/>
      <c r="H46" s="155"/>
      <c r="I46" s="156"/>
      <c r="J46" s="155"/>
      <c r="K46" s="156"/>
      <c r="L46" s="155"/>
      <c r="M46" s="156"/>
      <c r="N46" s="155"/>
      <c r="O46" s="156"/>
      <c r="P46" s="155"/>
      <c r="Q46" s="156"/>
      <c r="R46" s="155"/>
      <c r="S46" s="156"/>
      <c r="T46" s="155"/>
      <c r="U46" s="156"/>
      <c r="V46" s="155"/>
      <c r="W46" s="156"/>
      <c r="X46" s="320"/>
    </row>
    <row r="47" spans="1:27" x14ac:dyDescent="0.25">
      <c r="A47" s="256"/>
      <c r="B47" s="257"/>
      <c r="C47" s="257"/>
      <c r="D47" s="257"/>
      <c r="E47" s="257"/>
      <c r="F47" s="257"/>
      <c r="G47" s="156"/>
      <c r="H47" s="155"/>
      <c r="I47" s="156"/>
      <c r="J47" s="155"/>
      <c r="K47" s="156"/>
      <c r="L47" s="155"/>
      <c r="M47" s="156"/>
      <c r="N47" s="155"/>
      <c r="O47" s="156"/>
      <c r="P47" s="155"/>
      <c r="Q47" s="156"/>
      <c r="R47" s="155"/>
      <c r="S47" s="156"/>
      <c r="T47" s="155"/>
      <c r="U47" s="156"/>
      <c r="V47" s="155"/>
      <c r="W47" s="156"/>
      <c r="X47" s="312"/>
    </row>
    <row r="48" spans="1:27" ht="15.75" thickBot="1" x14ac:dyDescent="0.3">
      <c r="A48" s="256"/>
      <c r="B48" s="257"/>
      <c r="C48" s="257"/>
      <c r="D48" s="257"/>
      <c r="E48" s="257"/>
      <c r="F48" s="257"/>
      <c r="G48" s="156"/>
      <c r="H48" s="155"/>
      <c r="I48" s="156"/>
      <c r="J48" s="155"/>
      <c r="K48" s="156"/>
      <c r="L48" s="155"/>
      <c r="M48" s="156"/>
      <c r="N48" s="155"/>
      <c r="O48" s="156"/>
      <c r="P48" s="155"/>
      <c r="Q48" s="156"/>
      <c r="R48" s="155"/>
      <c r="S48" s="156"/>
      <c r="T48" s="155"/>
      <c r="U48" s="156"/>
      <c r="V48" s="155"/>
      <c r="W48" s="156"/>
      <c r="X48" s="312"/>
    </row>
    <row r="49" spans="1:24" x14ac:dyDescent="0.25">
      <c r="A49" s="243" t="s">
        <v>156</v>
      </c>
      <c r="B49" s="244"/>
      <c r="C49" s="244"/>
      <c r="D49" s="244"/>
      <c r="E49" s="244"/>
      <c r="F49" s="244"/>
      <c r="G49" s="245"/>
      <c r="H49" s="246"/>
      <c r="I49" s="245"/>
      <c r="J49" s="246"/>
      <c r="K49" s="245"/>
      <c r="L49" s="246"/>
      <c r="M49" s="245"/>
      <c r="N49" s="246"/>
      <c r="O49" s="245"/>
      <c r="P49" s="246"/>
      <c r="Q49" s="245"/>
      <c r="R49" s="246"/>
      <c r="S49" s="245"/>
      <c r="T49" s="246"/>
      <c r="U49" s="245"/>
      <c r="V49" s="246"/>
      <c r="W49" s="247"/>
      <c r="X49" s="312"/>
    </row>
    <row r="50" spans="1:24" ht="14.25" x14ac:dyDescent="0.25">
      <c r="A50" s="248" t="s">
        <v>154</v>
      </c>
      <c r="B50" s="249"/>
      <c r="C50" s="250"/>
      <c r="D50" s="250"/>
      <c r="E50" s="250"/>
      <c r="F50" s="250"/>
      <c r="G50" s="251"/>
      <c r="H50" s="252"/>
      <c r="I50" s="253"/>
      <c r="J50" s="254"/>
      <c r="K50" s="253">
        <v>35000</v>
      </c>
      <c r="L50" s="254"/>
      <c r="M50" s="253">
        <f>K50</f>
        <v>35000</v>
      </c>
      <c r="N50" s="254"/>
      <c r="O50" s="253">
        <f>M50</f>
        <v>35000</v>
      </c>
      <c r="P50" s="253"/>
      <c r="Q50" s="253">
        <f>O50</f>
        <v>35000</v>
      </c>
      <c r="R50" s="254"/>
      <c r="S50" s="253">
        <f>Q50</f>
        <v>35000</v>
      </c>
      <c r="T50" s="254"/>
      <c r="U50" s="253">
        <f>S50</f>
        <v>35000</v>
      </c>
      <c r="V50" s="181"/>
      <c r="W50" s="255"/>
      <c r="X50" s="337"/>
    </row>
    <row r="51" spans="1:24" x14ac:dyDescent="0.25">
      <c r="A51" s="256" t="s">
        <v>141</v>
      </c>
      <c r="B51" s="257"/>
      <c r="C51" s="257"/>
      <c r="D51" s="257"/>
      <c r="E51" s="257"/>
      <c r="F51" s="257"/>
      <c r="G51" s="156"/>
      <c r="H51" s="258"/>
      <c r="I51" s="180"/>
      <c r="J51" s="181">
        <v>5</v>
      </c>
      <c r="K51" s="180"/>
      <c r="L51" s="181">
        <v>3</v>
      </c>
      <c r="M51" s="180"/>
      <c r="N51" s="181">
        <v>6</v>
      </c>
      <c r="O51" s="180"/>
      <c r="P51" s="181">
        <v>9</v>
      </c>
      <c r="Q51" s="180"/>
      <c r="R51" s="181">
        <v>9</v>
      </c>
      <c r="S51" s="180"/>
      <c r="T51" s="181">
        <v>9</v>
      </c>
      <c r="U51" s="180"/>
      <c r="V51" s="181">
        <v>9</v>
      </c>
      <c r="W51" s="259"/>
      <c r="X51" s="337"/>
    </row>
    <row r="52" spans="1:24" ht="15.75" thickBot="1" x14ac:dyDescent="0.3">
      <c r="A52" s="260" t="s">
        <v>155</v>
      </c>
      <c r="B52" s="261"/>
      <c r="C52" s="262"/>
      <c r="D52" s="262"/>
      <c r="E52" s="262"/>
      <c r="F52" s="262"/>
      <c r="G52" s="263"/>
      <c r="H52" s="264"/>
      <c r="I52" s="265">
        <f>I50*J51</f>
        <v>0</v>
      </c>
      <c r="J52" s="266"/>
      <c r="K52" s="265">
        <f>K50*L51</f>
        <v>105000</v>
      </c>
      <c r="L52" s="266"/>
      <c r="M52" s="265">
        <f>M50*N51</f>
        <v>210000</v>
      </c>
      <c r="N52" s="266"/>
      <c r="O52" s="265">
        <f>O50*P51</f>
        <v>315000</v>
      </c>
      <c r="P52" s="266"/>
      <c r="Q52" s="265">
        <f>Q50*R51</f>
        <v>315000</v>
      </c>
      <c r="R52" s="266"/>
      <c r="S52" s="265">
        <f>S50*T51</f>
        <v>315000</v>
      </c>
      <c r="T52" s="266"/>
      <c r="U52" s="265">
        <f>U50*V51</f>
        <v>315000</v>
      </c>
      <c r="V52" s="266"/>
      <c r="W52" s="267">
        <f>+Q52+O52+M52+K52+I52+G52+S52+U52</f>
        <v>1575000</v>
      </c>
      <c r="X52" s="338"/>
    </row>
    <row r="53" spans="1:24" x14ac:dyDescent="0.25">
      <c r="S53" s="158"/>
      <c r="U53" s="158"/>
    </row>
    <row r="54" spans="1:24" x14ac:dyDescent="0.25">
      <c r="S54" s="158"/>
      <c r="U54" s="158"/>
    </row>
    <row r="55" spans="1:24" x14ac:dyDescent="0.25">
      <c r="A55" s="38" t="s">
        <v>26</v>
      </c>
      <c r="S55" s="158"/>
      <c r="U55" s="158"/>
    </row>
    <row r="56" spans="1:24" x14ac:dyDescent="0.25">
      <c r="A56" s="38" t="s">
        <v>43</v>
      </c>
      <c r="S56" s="158"/>
      <c r="U56" s="158"/>
    </row>
    <row r="57" spans="1:24" x14ac:dyDescent="0.25">
      <c r="A57" s="38" t="s">
        <v>64</v>
      </c>
      <c r="S57" s="158"/>
      <c r="U57" s="158"/>
    </row>
    <row r="58" spans="1:24" x14ac:dyDescent="0.25">
      <c r="S58" s="158"/>
      <c r="U58" s="158"/>
    </row>
    <row r="59" spans="1:24" x14ac:dyDescent="0.25">
      <c r="S59" s="158"/>
      <c r="U59" s="158"/>
    </row>
    <row r="60" spans="1:24" x14ac:dyDescent="0.25">
      <c r="S60" s="158"/>
      <c r="U60" s="158"/>
    </row>
    <row r="61" spans="1:24" x14ac:dyDescent="0.25">
      <c r="S61" s="158"/>
      <c r="U61" s="158"/>
    </row>
    <row r="62" spans="1:24" x14ac:dyDescent="0.25">
      <c r="S62" s="158"/>
      <c r="U62" s="158"/>
    </row>
    <row r="63" spans="1:24" x14ac:dyDescent="0.25">
      <c r="S63" s="158"/>
      <c r="U63" s="158"/>
    </row>
    <row r="64" spans="1:24" x14ac:dyDescent="0.25">
      <c r="S64" s="158"/>
      <c r="U64" s="158"/>
    </row>
    <row r="65" spans="19:21" x14ac:dyDescent="0.25">
      <c r="S65" s="158"/>
      <c r="U65" s="158"/>
    </row>
    <row r="66" spans="19:21" x14ac:dyDescent="0.25">
      <c r="S66" s="158"/>
      <c r="U66" s="158"/>
    </row>
    <row r="67" spans="19:21" x14ac:dyDescent="0.25">
      <c r="S67" s="158"/>
      <c r="U67" s="158"/>
    </row>
    <row r="68" spans="19:21" x14ac:dyDescent="0.25">
      <c r="S68" s="158"/>
      <c r="U68" s="158"/>
    </row>
    <row r="69" spans="19:21" x14ac:dyDescent="0.25">
      <c r="S69" s="158"/>
      <c r="U69" s="158"/>
    </row>
    <row r="70" spans="19:21" x14ac:dyDescent="0.25">
      <c r="S70" s="158"/>
      <c r="U70" s="158"/>
    </row>
    <row r="71" spans="19:21" x14ac:dyDescent="0.25">
      <c r="S71" s="158"/>
      <c r="U71" s="158"/>
    </row>
  </sheetData>
  <mergeCells count="21">
    <mergeCell ref="K12:L12"/>
    <mergeCell ref="B4:F4"/>
    <mergeCell ref="B5:F5"/>
    <mergeCell ref="B6:F6"/>
    <mergeCell ref="B7:F7"/>
    <mergeCell ref="I12:J12"/>
    <mergeCell ref="G11:H11"/>
    <mergeCell ref="G12:H12"/>
    <mergeCell ref="G13:H13"/>
    <mergeCell ref="I13:J13"/>
    <mergeCell ref="K13:L13"/>
    <mergeCell ref="M13:N13"/>
    <mergeCell ref="O13:P13"/>
    <mergeCell ref="S12:T12"/>
    <mergeCell ref="S13:T13"/>
    <mergeCell ref="U12:V12"/>
    <mergeCell ref="U13:V13"/>
    <mergeCell ref="M12:N12"/>
    <mergeCell ref="O12:P12"/>
    <mergeCell ref="Q12:R12"/>
    <mergeCell ref="Q13:R13"/>
  </mergeCells>
  <printOptions horizontalCentered="1"/>
  <pageMargins left="0.2" right="0" top="0.51" bottom="0.25" header="0.3" footer="0.3"/>
  <pageSetup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8"/>
  <sheetViews>
    <sheetView showGridLines="0" zoomScale="90" zoomScaleNormal="90" workbookViewId="0">
      <selection activeCell="E30" sqref="E30"/>
    </sheetView>
  </sheetViews>
  <sheetFormatPr defaultColWidth="8.85546875" defaultRowHeight="14.25" x14ac:dyDescent="0.25"/>
  <cols>
    <col min="1" max="1" width="27.85546875" style="24" customWidth="1"/>
    <col min="2" max="2" width="12.7109375" style="24" customWidth="1"/>
    <col min="3" max="3" width="2.7109375" style="24" customWidth="1"/>
    <col min="4" max="11" width="12.7109375" style="24" customWidth="1"/>
    <col min="12" max="12" width="24.42578125" style="24" customWidth="1"/>
    <col min="13" max="16384" width="8.85546875" style="24"/>
  </cols>
  <sheetData>
    <row r="1" spans="1:18" ht="20.25" x14ac:dyDescent="0.25">
      <c r="A1" s="153" t="s">
        <v>85</v>
      </c>
      <c r="B1" s="21"/>
      <c r="C1" s="309"/>
      <c r="D1" s="21"/>
      <c r="E1" s="310"/>
      <c r="F1" s="309"/>
      <c r="G1" s="310"/>
      <c r="H1" s="310"/>
      <c r="I1" s="310"/>
      <c r="J1" s="309"/>
      <c r="K1" s="345"/>
      <c r="L1" s="155"/>
      <c r="M1" s="158"/>
      <c r="N1" s="157"/>
      <c r="O1" s="158"/>
      <c r="P1" s="157"/>
      <c r="Q1" s="158"/>
      <c r="R1" s="157"/>
    </row>
    <row r="2" spans="1:18" ht="15.75" x14ac:dyDescent="0.25">
      <c r="A2" s="346" t="s">
        <v>157</v>
      </c>
      <c r="B2" s="154"/>
      <c r="C2" s="154"/>
      <c r="D2" s="154"/>
      <c r="E2" s="154"/>
      <c r="F2" s="154"/>
      <c r="G2" s="154"/>
      <c r="H2" s="154"/>
      <c r="I2" s="154"/>
      <c r="J2" s="154"/>
      <c r="K2" s="347"/>
      <c r="L2" s="154"/>
    </row>
    <row r="3" spans="1:18" ht="15" thickBot="1" x14ac:dyDescent="0.3">
      <c r="A3" s="313"/>
      <c r="B3" s="154"/>
      <c r="C3" s="155"/>
      <c r="D3" s="154"/>
      <c r="E3" s="156"/>
      <c r="F3" s="155"/>
      <c r="G3" s="156"/>
      <c r="H3" s="156"/>
      <c r="I3" s="156"/>
      <c r="J3" s="155"/>
      <c r="K3" s="348"/>
      <c r="L3" s="155"/>
      <c r="M3" s="158"/>
      <c r="N3" s="157"/>
      <c r="O3" s="158"/>
      <c r="P3" s="157"/>
      <c r="Q3" s="158"/>
      <c r="R3" s="157"/>
    </row>
    <row r="4" spans="1:18" ht="15.75" thickBot="1" x14ac:dyDescent="0.3">
      <c r="A4" s="314" t="s">
        <v>47</v>
      </c>
      <c r="B4" s="386" t="str">
        <f>'Budget-Graduate'!B3</f>
        <v xml:space="preserve">Department of </v>
      </c>
      <c r="C4" s="387"/>
      <c r="D4" s="387"/>
      <c r="E4" s="387"/>
      <c r="F4" s="387"/>
      <c r="G4" s="388"/>
      <c r="H4" s="268"/>
      <c r="I4" s="268"/>
      <c r="J4" s="155"/>
      <c r="K4" s="348"/>
      <c r="L4" s="155"/>
      <c r="M4" s="158"/>
      <c r="N4" s="157"/>
      <c r="O4" s="158"/>
      <c r="P4" s="157"/>
      <c r="Q4" s="158"/>
      <c r="R4" s="157"/>
    </row>
    <row r="5" spans="1:18" ht="15.75" thickBot="1" x14ac:dyDescent="0.3">
      <c r="A5" s="314" t="s">
        <v>48</v>
      </c>
      <c r="B5" s="386" t="str">
        <f>'Budget-Graduate'!B4</f>
        <v>PhD in Computer Science</v>
      </c>
      <c r="C5" s="387"/>
      <c r="D5" s="387"/>
      <c r="E5" s="387"/>
      <c r="F5" s="387"/>
      <c r="G5" s="388"/>
      <c r="H5" s="268"/>
      <c r="I5" s="268"/>
      <c r="J5" s="155"/>
      <c r="K5" s="348"/>
      <c r="L5" s="155"/>
      <c r="M5" s="158"/>
      <c r="N5" s="157"/>
      <c r="O5" s="158"/>
      <c r="P5" s="157"/>
      <c r="Q5" s="158"/>
      <c r="R5" s="157"/>
    </row>
    <row r="6" spans="1:18" ht="15.75" thickBot="1" x14ac:dyDescent="0.3">
      <c r="A6" s="314" t="s">
        <v>46</v>
      </c>
      <c r="B6" s="386" t="str">
        <f>'Budget-Graduate'!B5</f>
        <v>College of Science and Engineering</v>
      </c>
      <c r="C6" s="387"/>
      <c r="D6" s="387"/>
      <c r="E6" s="387"/>
      <c r="F6" s="387"/>
      <c r="G6" s="388"/>
      <c r="H6" s="268"/>
      <c r="I6" s="268"/>
      <c r="J6" s="155"/>
      <c r="K6" s="348"/>
      <c r="L6" s="155"/>
      <c r="M6" s="158"/>
      <c r="N6" s="157"/>
      <c r="O6" s="158"/>
      <c r="P6" s="157"/>
      <c r="Q6" s="158"/>
      <c r="R6" s="157"/>
    </row>
    <row r="7" spans="1:18" ht="15.75" thickBot="1" x14ac:dyDescent="0.3">
      <c r="A7" s="314" t="s">
        <v>49</v>
      </c>
      <c r="B7" s="386" t="str">
        <f>'Budget-Graduate'!B6</f>
        <v>Super Frog</v>
      </c>
      <c r="C7" s="387"/>
      <c r="D7" s="387"/>
      <c r="E7" s="387"/>
      <c r="F7" s="387"/>
      <c r="G7" s="388"/>
      <c r="H7" s="268"/>
      <c r="I7" s="268"/>
      <c r="J7" s="155"/>
      <c r="K7" s="348"/>
      <c r="L7" s="155"/>
      <c r="M7" s="158"/>
      <c r="N7" s="157"/>
      <c r="O7" s="158"/>
      <c r="P7" s="157"/>
      <c r="Q7" s="158"/>
      <c r="R7" s="157"/>
    </row>
    <row r="8" spans="1:18" ht="16.5" thickBot="1" x14ac:dyDescent="0.3">
      <c r="A8" s="346"/>
      <c r="B8" s="154"/>
      <c r="C8" s="154"/>
      <c r="D8" s="154"/>
      <c r="E8" s="154"/>
      <c r="F8" s="154"/>
      <c r="G8" s="154"/>
      <c r="H8" s="154"/>
      <c r="I8" s="154"/>
      <c r="J8" s="154"/>
      <c r="K8" s="347"/>
      <c r="L8" s="154"/>
    </row>
    <row r="9" spans="1:18" ht="15.75" thickBot="1" x14ac:dyDescent="0.3">
      <c r="A9" s="313"/>
      <c r="B9" s="166" t="s">
        <v>40</v>
      </c>
      <c r="C9" s="269"/>
      <c r="D9" s="164"/>
      <c r="E9" s="164"/>
      <c r="F9" s="164"/>
      <c r="G9" s="164"/>
      <c r="H9" s="164"/>
      <c r="I9" s="164"/>
      <c r="J9" s="164"/>
      <c r="K9" s="349"/>
      <c r="L9" s="154"/>
    </row>
    <row r="10" spans="1:18" s="38" customFormat="1" ht="15.75" thickBot="1" x14ac:dyDescent="0.3">
      <c r="A10" s="256"/>
      <c r="B10" s="270" t="s">
        <v>17</v>
      </c>
      <c r="C10" s="270"/>
      <c r="D10" s="166" t="str">
        <f>'Budget-Graduate'!E7</f>
        <v>Year 1</v>
      </c>
      <c r="E10" s="166" t="str">
        <f>'Budget-Graduate'!F7</f>
        <v>Year 2</v>
      </c>
      <c r="F10" s="166" t="str">
        <f>'Budget-Graduate'!G7</f>
        <v>Year 3</v>
      </c>
      <c r="G10" s="166" t="str">
        <f>'Budget-Graduate'!H7</f>
        <v>Year 4</v>
      </c>
      <c r="H10" s="166" t="str">
        <f>'Budget-Graduate'!I7</f>
        <v>Year 5</v>
      </c>
      <c r="I10" s="166" t="str">
        <f>'Budget-Graduate'!J7</f>
        <v>Year 6</v>
      </c>
      <c r="J10" s="166" t="str">
        <f>'Budget-Graduate'!K7</f>
        <v>Year 7</v>
      </c>
      <c r="K10" s="166" t="s">
        <v>151</v>
      </c>
      <c r="L10" s="257"/>
    </row>
    <row r="11" spans="1:18" s="38" customFormat="1" ht="15.75" thickBot="1" x14ac:dyDescent="0.3">
      <c r="A11" s="314" t="s">
        <v>45</v>
      </c>
      <c r="B11" s="172" t="s">
        <v>44</v>
      </c>
      <c r="C11" s="172" t="s">
        <v>44</v>
      </c>
      <c r="D11" s="172" t="str">
        <f>'Budget-Graduate'!E8</f>
        <v>2026-2027</v>
      </c>
      <c r="E11" s="172" t="str">
        <f>'Budget-Graduate'!F8</f>
        <v>2027-2028</v>
      </c>
      <c r="F11" s="172" t="str">
        <f>'Budget-Graduate'!G8</f>
        <v>2028-2029</v>
      </c>
      <c r="G11" s="172" t="str">
        <f>'Budget-Graduate'!H8</f>
        <v>2029-2030</v>
      </c>
      <c r="H11" s="172" t="str">
        <f>'Budget-Graduate'!I8</f>
        <v>2030-2031</v>
      </c>
      <c r="I11" s="172" t="str">
        <f>'Budget-Graduate'!J8</f>
        <v>2031-2032</v>
      </c>
      <c r="J11" s="172" t="str">
        <f>'Budget-Graduate'!K8</f>
        <v>2032-2033</v>
      </c>
      <c r="K11" s="168" t="s">
        <v>9</v>
      </c>
      <c r="L11" s="257"/>
    </row>
    <row r="12" spans="1:18" s="38" customFormat="1" ht="15" x14ac:dyDescent="0.25">
      <c r="A12" s="256"/>
      <c r="B12" s="271"/>
      <c r="C12" s="271"/>
      <c r="D12" s="271"/>
      <c r="E12" s="271"/>
      <c r="F12" s="271"/>
      <c r="G12" s="271"/>
      <c r="H12" s="271"/>
      <c r="I12" s="271"/>
      <c r="J12" s="271"/>
      <c r="K12" s="270"/>
      <c r="L12" s="257"/>
    </row>
    <row r="13" spans="1:18" ht="25.5" customHeight="1" x14ac:dyDescent="0.25">
      <c r="A13" s="326" t="s">
        <v>18</v>
      </c>
      <c r="B13" s="180"/>
      <c r="C13" s="156"/>
      <c r="D13" s="180"/>
      <c r="E13" s="180"/>
      <c r="F13" s="180"/>
      <c r="G13" s="180"/>
      <c r="H13" s="182"/>
      <c r="I13" s="182"/>
      <c r="J13" s="182"/>
      <c r="K13" s="272">
        <f>SUM(B13:J13)</f>
        <v>0</v>
      </c>
      <c r="L13" s="154"/>
    </row>
    <row r="14" spans="1:18" ht="25.5" customHeight="1" x14ac:dyDescent="0.25">
      <c r="A14" s="326" t="s">
        <v>19</v>
      </c>
      <c r="B14" s="180"/>
      <c r="C14" s="156"/>
      <c r="D14" s="180"/>
      <c r="E14" s="180"/>
      <c r="F14" s="180"/>
      <c r="G14" s="180"/>
      <c r="H14" s="182"/>
      <c r="I14" s="182"/>
      <c r="J14" s="182"/>
      <c r="K14" s="272">
        <f t="shared" ref="K14:K21" si="0">SUM(B14:J14)</f>
        <v>0</v>
      </c>
      <c r="L14" s="154"/>
    </row>
    <row r="15" spans="1:18" ht="25.5" customHeight="1" x14ac:dyDescent="0.25">
      <c r="A15" s="326" t="s">
        <v>20</v>
      </c>
      <c r="B15" s="180"/>
      <c r="C15" s="156"/>
      <c r="D15" s="180"/>
      <c r="E15" s="180"/>
      <c r="F15" s="180"/>
      <c r="G15" s="180"/>
      <c r="H15" s="182"/>
      <c r="I15" s="182"/>
      <c r="J15" s="182"/>
      <c r="K15" s="272">
        <f t="shared" si="0"/>
        <v>0</v>
      </c>
      <c r="L15" s="154"/>
    </row>
    <row r="16" spans="1:18" ht="25.5" customHeight="1" x14ac:dyDescent="0.25">
      <c r="A16" s="326" t="s">
        <v>21</v>
      </c>
      <c r="B16" s="180"/>
      <c r="C16" s="156"/>
      <c r="D16" s="180"/>
      <c r="E16" s="180"/>
      <c r="F16" s="180"/>
      <c r="G16" s="180"/>
      <c r="H16" s="182"/>
      <c r="I16" s="182"/>
      <c r="J16" s="182"/>
      <c r="K16" s="272">
        <f t="shared" si="0"/>
        <v>0</v>
      </c>
      <c r="L16" s="154"/>
    </row>
    <row r="17" spans="1:12" ht="25.5" customHeight="1" x14ac:dyDescent="0.25">
      <c r="A17" s="326" t="s">
        <v>24</v>
      </c>
      <c r="B17" s="180"/>
      <c r="C17" s="156"/>
      <c r="D17" s="180"/>
      <c r="E17" s="180"/>
      <c r="F17" s="180"/>
      <c r="G17" s="180"/>
      <c r="H17" s="182"/>
      <c r="I17" s="182"/>
      <c r="J17" s="182"/>
      <c r="K17" s="272">
        <f t="shared" si="0"/>
        <v>0</v>
      </c>
      <c r="L17" s="154"/>
    </row>
    <row r="18" spans="1:12" ht="25.5" customHeight="1" x14ac:dyDescent="0.25">
      <c r="A18" s="326" t="s">
        <v>25</v>
      </c>
      <c r="B18" s="180"/>
      <c r="C18" s="156"/>
      <c r="D18" s="180"/>
      <c r="E18" s="180"/>
      <c r="F18" s="180"/>
      <c r="G18" s="180"/>
      <c r="H18" s="182"/>
      <c r="I18" s="182"/>
      <c r="J18" s="182"/>
      <c r="K18" s="272">
        <f t="shared" si="0"/>
        <v>0</v>
      </c>
      <c r="L18" s="154"/>
    </row>
    <row r="19" spans="1:12" ht="25.5" customHeight="1" x14ac:dyDescent="0.25">
      <c r="A19" s="326" t="s">
        <v>22</v>
      </c>
      <c r="B19" s="180"/>
      <c r="C19" s="156"/>
      <c r="D19" s="180"/>
      <c r="E19" s="180"/>
      <c r="F19" s="180"/>
      <c r="G19" s="180"/>
      <c r="H19" s="182"/>
      <c r="I19" s="182"/>
      <c r="J19" s="182"/>
      <c r="K19" s="272">
        <f t="shared" si="0"/>
        <v>0</v>
      </c>
      <c r="L19" s="154"/>
    </row>
    <row r="20" spans="1:12" ht="25.5" customHeight="1" x14ac:dyDescent="0.25">
      <c r="A20" s="326" t="s">
        <v>23</v>
      </c>
      <c r="B20" s="180"/>
      <c r="C20" s="156"/>
      <c r="D20" s="180"/>
      <c r="E20" s="180"/>
      <c r="F20" s="180"/>
      <c r="G20" s="180"/>
      <c r="H20" s="182"/>
      <c r="I20" s="182"/>
      <c r="J20" s="182"/>
      <c r="K20" s="272">
        <f t="shared" si="0"/>
        <v>0</v>
      </c>
      <c r="L20" s="154"/>
    </row>
    <row r="21" spans="1:12" ht="25.5" customHeight="1" x14ac:dyDescent="0.25">
      <c r="A21" s="326" t="s">
        <v>16</v>
      </c>
      <c r="B21" s="180"/>
      <c r="C21" s="156"/>
      <c r="D21" s="180"/>
      <c r="E21" s="180"/>
      <c r="F21" s="180"/>
      <c r="G21" s="180"/>
      <c r="H21" s="182"/>
      <c r="I21" s="182"/>
      <c r="J21" s="182"/>
      <c r="K21" s="272">
        <f t="shared" si="0"/>
        <v>0</v>
      </c>
      <c r="L21" s="154"/>
    </row>
    <row r="22" spans="1:12" ht="15.75" thickBot="1" x14ac:dyDescent="0.3">
      <c r="A22" s="350"/>
      <c r="B22" s="230"/>
      <c r="C22" s="156"/>
      <c r="D22" s="230"/>
      <c r="E22" s="230"/>
      <c r="F22" s="230"/>
      <c r="G22" s="230"/>
      <c r="H22" s="232"/>
      <c r="I22" s="232"/>
      <c r="J22" s="232"/>
      <c r="K22" s="273"/>
      <c r="L22" s="154"/>
    </row>
    <row r="23" spans="1:12" s="38" customFormat="1" ht="15.75" thickBot="1" x14ac:dyDescent="0.3">
      <c r="A23" s="274" t="s">
        <v>9</v>
      </c>
      <c r="B23" s="275">
        <f>SUM(B13:B21)</f>
        <v>0</v>
      </c>
      <c r="C23" s="276"/>
      <c r="D23" s="275">
        <f t="shared" ref="D23:J23" si="1">SUM(D13:D21)</f>
        <v>0</v>
      </c>
      <c r="E23" s="275">
        <f t="shared" si="1"/>
        <v>0</v>
      </c>
      <c r="F23" s="275">
        <f t="shared" si="1"/>
        <v>0</v>
      </c>
      <c r="G23" s="275">
        <f t="shared" si="1"/>
        <v>0</v>
      </c>
      <c r="H23" s="275">
        <f t="shared" si="1"/>
        <v>0</v>
      </c>
      <c r="I23" s="275">
        <f t="shared" si="1"/>
        <v>0</v>
      </c>
      <c r="J23" s="277">
        <f t="shared" si="1"/>
        <v>0</v>
      </c>
      <c r="K23" s="278">
        <f>SUM(B23:J23)</f>
        <v>0</v>
      </c>
      <c r="L23" s="257"/>
    </row>
    <row r="24" spans="1:12" x14ac:dyDescent="0.25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</row>
    <row r="25" spans="1:12" x14ac:dyDescent="0.25">
      <c r="A25" s="154" t="s">
        <v>38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</row>
    <row r="26" spans="1:12" x14ac:dyDescent="0.25">
      <c r="A26" s="154" t="s">
        <v>37</v>
      </c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</row>
    <row r="27" spans="1:12" x14ac:dyDescent="0.25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</row>
    <row r="28" spans="1:12" x14ac:dyDescent="0.2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</row>
  </sheetData>
  <mergeCells count="4">
    <mergeCell ref="B4:G4"/>
    <mergeCell ref="B5:G5"/>
    <mergeCell ref="B6:G6"/>
    <mergeCell ref="B7:G7"/>
  </mergeCells>
  <pageMargins left="0.7" right="0.7" top="0.75" bottom="0.75" header="0.3" footer="0.3"/>
  <pageSetup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"/>
  <sheetViews>
    <sheetView workbookViewId="0">
      <selection activeCell="B10" sqref="B10"/>
    </sheetView>
  </sheetViews>
  <sheetFormatPr defaultRowHeight="12.75" x14ac:dyDescent="0.2"/>
  <cols>
    <col min="1" max="1" width="16.42578125" style="2" bestFit="1" customWidth="1"/>
    <col min="2" max="3" width="21" style="2" customWidth="1"/>
    <col min="4" max="5" width="22.85546875" style="2" customWidth="1"/>
    <col min="6" max="6" width="11.42578125" style="2" customWidth="1"/>
    <col min="7" max="8" width="16.140625" style="2" customWidth="1"/>
    <col min="9" max="16384" width="9.140625" style="2"/>
  </cols>
  <sheetData>
    <row r="1" spans="1:8" s="5" customFormat="1" ht="47.25" x14ac:dyDescent="0.2">
      <c r="A1" s="6" t="s">
        <v>54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66</v>
      </c>
      <c r="G1" s="7" t="s">
        <v>67</v>
      </c>
      <c r="H1" s="8" t="s">
        <v>136</v>
      </c>
    </row>
    <row r="2" spans="1:8" ht="25.5" customHeight="1" x14ac:dyDescent="0.2">
      <c r="A2" s="14" t="s">
        <v>68</v>
      </c>
      <c r="B2" s="15"/>
      <c r="C2" s="15"/>
      <c r="D2" s="15"/>
      <c r="E2" s="15"/>
      <c r="F2" s="16"/>
      <c r="G2" s="15"/>
      <c r="H2" s="17"/>
    </row>
    <row r="3" spans="1:8" ht="25.5" customHeight="1" x14ac:dyDescent="0.2">
      <c r="A3" s="18" t="s">
        <v>70</v>
      </c>
      <c r="B3" s="15"/>
      <c r="C3" s="15"/>
      <c r="D3" s="15"/>
      <c r="E3" s="15"/>
      <c r="F3" s="16"/>
      <c r="G3" s="15"/>
      <c r="H3" s="17"/>
    </row>
    <row r="4" spans="1:8" ht="25.5" customHeight="1" x14ac:dyDescent="0.2">
      <c r="A4" s="18" t="s">
        <v>71</v>
      </c>
      <c r="B4" s="9"/>
      <c r="C4" s="9"/>
      <c r="D4" s="9"/>
      <c r="E4" s="9"/>
      <c r="F4" s="19"/>
      <c r="G4" s="19"/>
      <c r="H4" s="19"/>
    </row>
    <row r="5" spans="1:8" ht="25.5" customHeight="1" x14ac:dyDescent="0.2">
      <c r="A5" s="18" t="s">
        <v>72</v>
      </c>
      <c r="B5" s="9"/>
      <c r="C5" s="9"/>
      <c r="D5" s="9"/>
      <c r="E5" s="9"/>
      <c r="F5" s="19"/>
      <c r="G5" s="19"/>
      <c r="H5" s="19"/>
    </row>
    <row r="6" spans="1:8" ht="25.5" customHeight="1" x14ac:dyDescent="0.2">
      <c r="A6" s="18" t="s">
        <v>73</v>
      </c>
      <c r="B6" s="9"/>
      <c r="C6" s="9"/>
      <c r="D6" s="9"/>
      <c r="E6" s="9"/>
      <c r="F6" s="19"/>
      <c r="G6" s="19"/>
      <c r="H6" s="19"/>
    </row>
    <row r="7" spans="1:8" ht="25.5" customHeight="1" x14ac:dyDescent="0.2">
      <c r="A7" s="18" t="s">
        <v>74</v>
      </c>
      <c r="B7" s="9"/>
      <c r="C7" s="9"/>
      <c r="D7" s="9"/>
      <c r="E7" s="9"/>
      <c r="F7" s="19"/>
      <c r="G7" s="19"/>
      <c r="H7" s="19"/>
    </row>
    <row r="8" spans="1:8" ht="25.5" customHeight="1" x14ac:dyDescent="0.2">
      <c r="A8" s="18" t="s">
        <v>75</v>
      </c>
      <c r="B8" s="9"/>
      <c r="C8" s="9"/>
      <c r="D8" s="9"/>
      <c r="E8" s="9"/>
      <c r="F8" s="19"/>
      <c r="G8" s="19"/>
      <c r="H8" s="19"/>
    </row>
    <row r="9" spans="1:8" ht="25.5" customHeight="1" x14ac:dyDescent="0.2">
      <c r="A9" s="18" t="s">
        <v>76</v>
      </c>
      <c r="B9" s="9"/>
      <c r="C9" s="9"/>
      <c r="D9" s="9"/>
      <c r="E9" s="9"/>
      <c r="F9" s="19"/>
      <c r="G9" s="19"/>
      <c r="H9" s="19"/>
    </row>
    <row r="10" spans="1:8" ht="25.5" customHeight="1" x14ac:dyDescent="0.2">
      <c r="B10" s="3"/>
      <c r="C10" s="3"/>
      <c r="D10" s="3"/>
      <c r="E10" s="3"/>
      <c r="F10" s="4"/>
      <c r="G10" s="4"/>
      <c r="H10" s="4"/>
    </row>
    <row r="11" spans="1:8" ht="25.5" customHeight="1" x14ac:dyDescent="0.2">
      <c r="B11" s="3"/>
      <c r="C11" s="3"/>
      <c r="D11" s="3"/>
      <c r="E11" s="3"/>
      <c r="F11" s="4"/>
      <c r="G11" s="4"/>
      <c r="H11" s="4"/>
    </row>
    <row r="12" spans="1:8" ht="25.5" customHeight="1" x14ac:dyDescent="0.2">
      <c r="B12" s="3"/>
      <c r="C12" s="3"/>
      <c r="D12" s="3"/>
      <c r="E12" s="3"/>
      <c r="F12" s="4"/>
      <c r="G12" s="4"/>
      <c r="H12" s="4"/>
    </row>
    <row r="13" spans="1:8" ht="25.5" customHeight="1" x14ac:dyDescent="0.2">
      <c r="B13" s="3"/>
      <c r="C13" s="3"/>
      <c r="D13" s="3"/>
      <c r="E13" s="3"/>
      <c r="F13" s="4"/>
      <c r="G13" s="4"/>
      <c r="H13" s="4"/>
    </row>
    <row r="14" spans="1:8" ht="25.5" customHeight="1" x14ac:dyDescent="0.2">
      <c r="B14" s="3"/>
      <c r="C14" s="3"/>
      <c r="D14" s="3"/>
      <c r="E14" s="3"/>
      <c r="F14" s="4"/>
      <c r="G14" s="4"/>
      <c r="H14" s="4"/>
    </row>
    <row r="15" spans="1:8" ht="25.5" customHeight="1" x14ac:dyDescent="0.2">
      <c r="B15" s="3"/>
      <c r="C15" s="3"/>
      <c r="D15" s="3"/>
      <c r="E15" s="3"/>
      <c r="F15" s="4"/>
      <c r="G15" s="4"/>
      <c r="H15" s="4"/>
    </row>
    <row r="16" spans="1:8" ht="25.5" customHeight="1" x14ac:dyDescent="0.2">
      <c r="B16" s="4"/>
      <c r="C16" s="4"/>
      <c r="D16" s="4"/>
      <c r="E16" s="4"/>
      <c r="F16" s="4"/>
      <c r="G16" s="4"/>
      <c r="H16" s="4"/>
    </row>
    <row r="17" spans="2:8" ht="25.5" customHeight="1" x14ac:dyDescent="0.2">
      <c r="B17" s="4"/>
      <c r="C17" s="4"/>
      <c r="D17" s="4"/>
      <c r="E17" s="4"/>
      <c r="F17" s="4"/>
      <c r="G17" s="4"/>
      <c r="H17" s="4"/>
    </row>
    <row r="18" spans="2:8" x14ac:dyDescent="0.2">
      <c r="B18" s="4"/>
      <c r="C18" s="4"/>
      <c r="D18" s="4"/>
      <c r="E18" s="4"/>
      <c r="F18" s="4"/>
      <c r="G18" s="4"/>
      <c r="H18" s="4"/>
    </row>
    <row r="19" spans="2:8" x14ac:dyDescent="0.2">
      <c r="B19" s="4"/>
      <c r="C19" s="4"/>
      <c r="D19" s="4"/>
      <c r="E19" s="4"/>
      <c r="F19" s="4"/>
      <c r="G19" s="4"/>
      <c r="H19" s="4"/>
    </row>
    <row r="20" spans="2:8" x14ac:dyDescent="0.2">
      <c r="B20" s="4"/>
      <c r="C20" s="4"/>
      <c r="D20" s="4"/>
      <c r="E20" s="4"/>
      <c r="F20" s="4"/>
      <c r="G20" s="4"/>
      <c r="H20" s="4"/>
    </row>
    <row r="21" spans="2:8" x14ac:dyDescent="0.2">
      <c r="B21" s="4"/>
      <c r="C21" s="4"/>
      <c r="D21" s="4"/>
      <c r="E21" s="4"/>
      <c r="F21" s="4"/>
      <c r="G21" s="4"/>
      <c r="H21" s="4"/>
    </row>
    <row r="22" spans="2:8" x14ac:dyDescent="0.2">
      <c r="B22" s="4"/>
      <c r="C22" s="4"/>
      <c r="D22" s="4"/>
      <c r="E22" s="4"/>
      <c r="F22" s="4"/>
      <c r="G22" s="4"/>
      <c r="H22" s="4"/>
    </row>
    <row r="23" spans="2:8" x14ac:dyDescent="0.2">
      <c r="B23" s="4"/>
      <c r="C23" s="4"/>
      <c r="D23" s="4"/>
      <c r="E23" s="4"/>
      <c r="F23" s="4"/>
      <c r="G23" s="4"/>
      <c r="H23" s="4"/>
    </row>
  </sheetData>
  <pageMargins left="0.45" right="0.45" top="0.5" bottom="0.5" header="0.3" footer="0.3"/>
  <pageSetup scale="8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B7"/>
  <sheetViews>
    <sheetView workbookViewId="0">
      <selection activeCell="B7" sqref="B7"/>
    </sheetView>
  </sheetViews>
  <sheetFormatPr defaultColWidth="8.85546875" defaultRowHeight="15" x14ac:dyDescent="0.25"/>
  <cols>
    <col min="2" max="2" width="14.28515625" bestFit="1" customWidth="1"/>
  </cols>
  <sheetData>
    <row r="3" spans="2:2" x14ac:dyDescent="0.25">
      <c r="B3" t="s">
        <v>54</v>
      </c>
    </row>
    <row r="4" spans="2:2" x14ac:dyDescent="0.25">
      <c r="B4" t="s">
        <v>51</v>
      </c>
    </row>
    <row r="5" spans="2:2" x14ac:dyDescent="0.25">
      <c r="B5" t="s">
        <v>52</v>
      </c>
    </row>
    <row r="6" spans="2:2" s="1" customFormat="1" x14ac:dyDescent="0.25">
      <c r="B6" s="1" t="s">
        <v>62</v>
      </c>
    </row>
    <row r="7" spans="2:2" x14ac:dyDescent="0.25">
      <c r="B7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Budget-Graduate</vt:lpstr>
      <vt:lpstr>Budget-Undergraduate</vt:lpstr>
      <vt:lpstr>Personnel</vt:lpstr>
      <vt:lpstr>Marketing</vt:lpstr>
      <vt:lpstr>Peer Comparison Costs</vt:lpstr>
      <vt:lpstr>Sheet1</vt:lpstr>
      <vt:lpstr>'Budget-Graduate'!Print_Area</vt:lpstr>
      <vt:lpstr>'Budget-Undergraduate'!Print_Area</vt:lpstr>
      <vt:lpstr>Marketing!Print_Area</vt:lpstr>
      <vt:lpstr>Personnel!Print_Area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dstarks</dc:creator>
  <cp:lastModifiedBy>Soyer, Megan</cp:lastModifiedBy>
  <cp:lastPrinted>2025-10-22T14:08:05Z</cp:lastPrinted>
  <dcterms:created xsi:type="dcterms:W3CDTF">2014-07-30T18:03:26Z</dcterms:created>
  <dcterms:modified xsi:type="dcterms:W3CDTF">2025-10-29T13:28:46Z</dcterms:modified>
</cp:coreProperties>
</file>